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firstSheet="1" activeTab="1"/>
  </bookViews>
  <sheets>
    <sheet name="Лист1" sheetId="1" state="hidden" r:id="rId1"/>
    <sheet name="2021" sheetId="3" r:id="rId2"/>
    <sheet name="2020" sheetId="2" state="hidden" r:id="rId3"/>
  </sheets>
  <definedNames>
    <definedName name="_xlnm.Print_Titles" localSheetId="0">Лист1!$10:$12</definedName>
    <definedName name="_xlnm.Print_Area" localSheetId="0">Лист1!$A$1:$I$407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3" l="1"/>
  <c r="E27" i="3"/>
  <c r="E26" i="3"/>
  <c r="E30" i="3"/>
  <c r="E29" i="3"/>
  <c r="E28" i="3"/>
  <c r="E22" i="3"/>
  <c r="E24" i="3"/>
  <c r="E23" i="3"/>
  <c r="E18" i="3"/>
  <c r="E17" i="3"/>
  <c r="E16" i="3"/>
  <c r="E15" i="3"/>
  <c r="E14" i="3"/>
  <c r="E13" i="3"/>
  <c r="E34" i="3" l="1"/>
  <c r="E33" i="3"/>
  <c r="E32" i="3"/>
  <c r="E31" i="3"/>
  <c r="E25" i="3"/>
  <c r="E21" i="3"/>
  <c r="E20" i="3"/>
  <c r="E19" i="3"/>
  <c r="E12" i="3"/>
  <c r="E11" i="3"/>
  <c r="E10" i="3"/>
  <c r="D9" i="3"/>
  <c r="E9" i="3" l="1"/>
  <c r="I152" i="1"/>
  <c r="D9" i="2"/>
  <c r="C9" i="2"/>
  <c r="E10" i="2"/>
  <c r="E11" i="2"/>
  <c r="E12" i="2"/>
  <c r="E13" i="2"/>
  <c r="E14" i="2"/>
  <c r="E15" i="2"/>
  <c r="E16" i="2"/>
  <c r="E17" i="2"/>
  <c r="E18" i="2"/>
  <c r="E19" i="2"/>
  <c r="E20" i="2"/>
  <c r="E21" i="2"/>
  <c r="E22" i="2"/>
  <c r="E23" i="2"/>
  <c r="E9" i="2" l="1"/>
  <c r="F38" i="1"/>
  <c r="H37" i="1"/>
  <c r="I37" i="1"/>
  <c r="H38" i="1"/>
  <c r="I38" i="1"/>
  <c r="H63" i="1"/>
  <c r="I63" i="1"/>
  <c r="H89" i="1"/>
  <c r="I89" i="1"/>
  <c r="H115" i="1"/>
  <c r="I115" i="1"/>
  <c r="F137" i="1"/>
  <c r="H141" i="1"/>
  <c r="I141" i="1"/>
  <c r="H167" i="1"/>
  <c r="I167" i="1"/>
  <c r="H193" i="1"/>
  <c r="I193" i="1"/>
  <c r="H219" i="1"/>
  <c r="I219" i="1"/>
  <c r="H245" i="1"/>
  <c r="I245" i="1"/>
  <c r="H401" i="1"/>
  <c r="I401" i="1"/>
  <c r="F371" i="1" l="1"/>
  <c r="H375" i="1"/>
  <c r="I375" i="1"/>
  <c r="G268" i="1"/>
  <c r="G164" i="1"/>
  <c r="G138" i="1"/>
  <c r="G112" i="1"/>
  <c r="G86" i="1"/>
  <c r="G60" i="1"/>
  <c r="G160" i="1"/>
  <c r="G151" i="1"/>
  <c r="G150" i="1"/>
  <c r="G149" i="1"/>
  <c r="G147" i="1"/>
  <c r="G125" i="1"/>
  <c r="G124" i="1"/>
  <c r="G122" i="1"/>
  <c r="G121" i="1"/>
  <c r="G95" i="1"/>
  <c r="G84" i="1"/>
  <c r="G80" i="1"/>
  <c r="G75" i="1"/>
  <c r="G72" i="1"/>
  <c r="G70" i="1"/>
  <c r="G18" i="1" s="1"/>
  <c r="G69" i="1"/>
  <c r="G46" i="1"/>
  <c r="G45" i="1"/>
  <c r="G43" i="1"/>
  <c r="G198" i="1" l="1"/>
  <c r="G197" i="1"/>
  <c r="G73" i="1"/>
  <c r="F268" i="1"/>
  <c r="D37" i="1"/>
  <c r="E37" i="1"/>
  <c r="F37" i="1"/>
  <c r="G37" i="1"/>
  <c r="D397" i="1"/>
  <c r="F164" i="1"/>
  <c r="F160" i="1"/>
  <c r="F151" i="1"/>
  <c r="F150" i="1"/>
  <c r="F149" i="1"/>
  <c r="F147" i="1"/>
  <c r="F148" i="1"/>
  <c r="F138" i="1"/>
  <c r="F125" i="1"/>
  <c r="F124" i="1"/>
  <c r="F122" i="1"/>
  <c r="F121" i="1"/>
  <c r="F112" i="1"/>
  <c r="F95" i="1"/>
  <c r="F86" i="1"/>
  <c r="F84" i="1"/>
  <c r="F80" i="1"/>
  <c r="F75" i="1"/>
  <c r="F72" i="1"/>
  <c r="F70" i="1"/>
  <c r="F69" i="1"/>
  <c r="F60" i="1"/>
  <c r="F46" i="1"/>
  <c r="F45" i="1"/>
  <c r="F43" i="1"/>
  <c r="G38" i="1" l="1"/>
  <c r="E38" i="1"/>
  <c r="D38" i="1"/>
  <c r="G36" i="1"/>
  <c r="F36" i="1"/>
  <c r="E36" i="1"/>
  <c r="D36" i="1"/>
  <c r="G35" i="1"/>
  <c r="F35" i="1"/>
  <c r="E35" i="1"/>
  <c r="D35" i="1"/>
  <c r="G34" i="1"/>
  <c r="F34" i="1"/>
  <c r="E34" i="1"/>
  <c r="D34" i="1"/>
  <c r="G32" i="1"/>
  <c r="F32" i="1"/>
  <c r="E32" i="1"/>
  <c r="D32" i="1"/>
  <c r="G31" i="1"/>
  <c r="F31" i="1"/>
  <c r="E31" i="1"/>
  <c r="D31" i="1"/>
  <c r="G30" i="1"/>
  <c r="F30" i="1"/>
  <c r="E30" i="1"/>
  <c r="D30" i="1"/>
  <c r="G29" i="1"/>
  <c r="F29" i="1"/>
  <c r="E29" i="1"/>
  <c r="D29" i="1"/>
  <c r="G28" i="1"/>
  <c r="F28" i="1"/>
  <c r="E28" i="1"/>
  <c r="D28" i="1"/>
  <c r="G27" i="1"/>
  <c r="F27" i="1"/>
  <c r="E27" i="1"/>
  <c r="D27" i="1"/>
  <c r="G26" i="1"/>
  <c r="F26" i="1"/>
  <c r="E26" i="1"/>
  <c r="D26" i="1"/>
  <c r="G25" i="1"/>
  <c r="F25" i="1"/>
  <c r="E25" i="1"/>
  <c r="D25" i="1"/>
  <c r="G24" i="1"/>
  <c r="F24" i="1"/>
  <c r="E24" i="1"/>
  <c r="D24" i="1"/>
  <c r="G23" i="1"/>
  <c r="F23" i="1"/>
  <c r="E23" i="1"/>
  <c r="D23" i="1"/>
  <c r="G22" i="1"/>
  <c r="F22" i="1"/>
  <c r="E22" i="1"/>
  <c r="D22" i="1"/>
  <c r="G21" i="1"/>
  <c r="F21" i="1"/>
  <c r="E21" i="1"/>
  <c r="D21" i="1"/>
  <c r="G20" i="1"/>
  <c r="F20" i="1"/>
  <c r="E20" i="1"/>
  <c r="D20" i="1"/>
  <c r="G19" i="1"/>
  <c r="F19" i="1"/>
  <c r="E19" i="1"/>
  <c r="D19" i="1"/>
  <c r="F18" i="1"/>
  <c r="E18" i="1"/>
  <c r="D18" i="1"/>
  <c r="G17" i="1"/>
  <c r="F17" i="1"/>
  <c r="E17" i="1"/>
  <c r="D17" i="1"/>
  <c r="G16" i="1"/>
  <c r="F16" i="1"/>
  <c r="E16" i="1"/>
  <c r="D16" i="1"/>
  <c r="E15" i="1"/>
  <c r="F15" i="1"/>
  <c r="G15" i="1"/>
  <c r="D15" i="1"/>
  <c r="G85" i="1"/>
  <c r="F85" i="1"/>
  <c r="E85" i="1"/>
  <c r="D85" i="1"/>
  <c r="G111" i="1"/>
  <c r="F111" i="1"/>
  <c r="E111" i="1"/>
  <c r="D111" i="1"/>
  <c r="H111" i="1" s="1"/>
  <c r="G137" i="1"/>
  <c r="E137" i="1"/>
  <c r="D137" i="1"/>
  <c r="H137" i="1" s="1"/>
  <c r="G163" i="1"/>
  <c r="F163" i="1"/>
  <c r="E163" i="1"/>
  <c r="D163" i="1"/>
  <c r="G189" i="1"/>
  <c r="F189" i="1"/>
  <c r="E189" i="1"/>
  <c r="D189" i="1"/>
  <c r="H189" i="1" s="1"/>
  <c r="G215" i="1"/>
  <c r="F215" i="1"/>
  <c r="E215" i="1"/>
  <c r="D215" i="1"/>
  <c r="H215" i="1" s="1"/>
  <c r="G241" i="1"/>
  <c r="F241" i="1"/>
  <c r="E241" i="1"/>
  <c r="D241" i="1"/>
  <c r="G267" i="1"/>
  <c r="F267" i="1"/>
  <c r="E267" i="1"/>
  <c r="D267" i="1"/>
  <c r="H267" i="1" s="1"/>
  <c r="G293" i="1"/>
  <c r="F293" i="1"/>
  <c r="E293" i="1"/>
  <c r="D293" i="1"/>
  <c r="H293" i="1" s="1"/>
  <c r="I402" i="1"/>
  <c r="H402" i="1"/>
  <c r="I400" i="1"/>
  <c r="H400" i="1"/>
  <c r="I399" i="1"/>
  <c r="H399" i="1"/>
  <c r="I398" i="1"/>
  <c r="H398" i="1"/>
  <c r="G397" i="1"/>
  <c r="F397" i="1"/>
  <c r="E397" i="1"/>
  <c r="H397" i="1"/>
  <c r="I396" i="1"/>
  <c r="H396" i="1"/>
  <c r="I395" i="1"/>
  <c r="H395" i="1"/>
  <c r="I394" i="1"/>
  <c r="H394" i="1"/>
  <c r="I393" i="1"/>
  <c r="H393" i="1"/>
  <c r="I392" i="1"/>
  <c r="H392" i="1"/>
  <c r="I391" i="1"/>
  <c r="H391" i="1"/>
  <c r="I390" i="1"/>
  <c r="H390" i="1"/>
  <c r="I389" i="1"/>
  <c r="H389" i="1"/>
  <c r="I388" i="1"/>
  <c r="H388" i="1"/>
  <c r="I387" i="1"/>
  <c r="H387" i="1"/>
  <c r="I386" i="1"/>
  <c r="H386" i="1"/>
  <c r="I385" i="1"/>
  <c r="H385" i="1"/>
  <c r="I384" i="1"/>
  <c r="H384" i="1"/>
  <c r="I383" i="1"/>
  <c r="H383" i="1"/>
  <c r="I382" i="1"/>
  <c r="H382" i="1"/>
  <c r="I381" i="1"/>
  <c r="H381" i="1"/>
  <c r="I380" i="1"/>
  <c r="H380" i="1"/>
  <c r="I379" i="1"/>
  <c r="H379" i="1"/>
  <c r="G378" i="1"/>
  <c r="G377" i="1" s="1"/>
  <c r="F378" i="1"/>
  <c r="F377" i="1" s="1"/>
  <c r="E378" i="1"/>
  <c r="D378" i="1"/>
  <c r="H378" i="1" s="1"/>
  <c r="E377" i="1"/>
  <c r="I376" i="1"/>
  <c r="H376" i="1"/>
  <c r="I374" i="1"/>
  <c r="H374" i="1"/>
  <c r="I373" i="1"/>
  <c r="H373" i="1"/>
  <c r="I372" i="1"/>
  <c r="H372" i="1"/>
  <c r="G371" i="1"/>
  <c r="E371" i="1"/>
  <c r="D371" i="1"/>
  <c r="H371" i="1" s="1"/>
  <c r="I370" i="1"/>
  <c r="H370" i="1"/>
  <c r="I369" i="1"/>
  <c r="H369" i="1"/>
  <c r="I368" i="1"/>
  <c r="H368" i="1"/>
  <c r="I367" i="1"/>
  <c r="H367" i="1"/>
  <c r="I366" i="1"/>
  <c r="H366" i="1"/>
  <c r="I365" i="1"/>
  <c r="H365" i="1"/>
  <c r="I364" i="1"/>
  <c r="H364" i="1"/>
  <c r="I363" i="1"/>
  <c r="H363" i="1"/>
  <c r="I362" i="1"/>
  <c r="H362" i="1"/>
  <c r="I361" i="1"/>
  <c r="H361" i="1"/>
  <c r="I360" i="1"/>
  <c r="H360" i="1"/>
  <c r="I359" i="1"/>
  <c r="H359" i="1"/>
  <c r="I358" i="1"/>
  <c r="H358" i="1"/>
  <c r="I357" i="1"/>
  <c r="H357" i="1"/>
  <c r="I356" i="1"/>
  <c r="H356" i="1"/>
  <c r="I355" i="1"/>
  <c r="H355" i="1"/>
  <c r="I354" i="1"/>
  <c r="H354" i="1"/>
  <c r="I353" i="1"/>
  <c r="H353" i="1"/>
  <c r="G352" i="1"/>
  <c r="G351" i="1" s="1"/>
  <c r="F352" i="1"/>
  <c r="E352" i="1"/>
  <c r="E351" i="1" s="1"/>
  <c r="D352" i="1"/>
  <c r="H352" i="1" s="1"/>
  <c r="F351" i="1"/>
  <c r="I350" i="1"/>
  <c r="H350" i="1"/>
  <c r="I348" i="1"/>
  <c r="H348" i="1"/>
  <c r="I347" i="1"/>
  <c r="H347" i="1"/>
  <c r="I346" i="1"/>
  <c r="H346" i="1"/>
  <c r="G345" i="1"/>
  <c r="F345" i="1"/>
  <c r="E345" i="1"/>
  <c r="I345" i="1" s="1"/>
  <c r="D345" i="1"/>
  <c r="I344" i="1"/>
  <c r="H344" i="1"/>
  <c r="I343" i="1"/>
  <c r="H343" i="1"/>
  <c r="I342" i="1"/>
  <c r="H342" i="1"/>
  <c r="I341" i="1"/>
  <c r="H341" i="1"/>
  <c r="I340" i="1"/>
  <c r="H340" i="1"/>
  <c r="I339" i="1"/>
  <c r="H339" i="1"/>
  <c r="I338" i="1"/>
  <c r="H338" i="1"/>
  <c r="I337" i="1"/>
  <c r="H337" i="1"/>
  <c r="I336" i="1"/>
  <c r="H336" i="1"/>
  <c r="I335" i="1"/>
  <c r="H335" i="1"/>
  <c r="I334" i="1"/>
  <c r="H334" i="1"/>
  <c r="I333" i="1"/>
  <c r="H333" i="1"/>
  <c r="I332" i="1"/>
  <c r="H332" i="1"/>
  <c r="I331" i="1"/>
  <c r="H331" i="1"/>
  <c r="I330" i="1"/>
  <c r="H330" i="1"/>
  <c r="I329" i="1"/>
  <c r="H329" i="1"/>
  <c r="I328" i="1"/>
  <c r="H328" i="1"/>
  <c r="I327" i="1"/>
  <c r="H327" i="1"/>
  <c r="G326" i="1"/>
  <c r="F326" i="1"/>
  <c r="F325" i="1" s="1"/>
  <c r="E326" i="1"/>
  <c r="E325" i="1" s="1"/>
  <c r="I325" i="1" s="1"/>
  <c r="D326" i="1"/>
  <c r="D325" i="1" s="1"/>
  <c r="G325" i="1"/>
  <c r="H85" i="1" l="1"/>
  <c r="I377" i="1"/>
  <c r="I378" i="1"/>
  <c r="I397" i="1"/>
  <c r="I293" i="1"/>
  <c r="I267" i="1"/>
  <c r="I241" i="1"/>
  <c r="I215" i="1"/>
  <c r="I189" i="1"/>
  <c r="I111" i="1"/>
  <c r="I85" i="1"/>
  <c r="H325" i="1"/>
  <c r="H345" i="1"/>
  <c r="I371" i="1"/>
  <c r="I163" i="1"/>
  <c r="I137" i="1"/>
  <c r="H241" i="1"/>
  <c r="I351" i="1"/>
  <c r="H163" i="1"/>
  <c r="D377" i="1"/>
  <c r="H377" i="1" s="1"/>
  <c r="I352" i="1"/>
  <c r="D351" i="1"/>
  <c r="H351" i="1" s="1"/>
  <c r="H326" i="1"/>
  <c r="I326" i="1"/>
  <c r="I324" i="1" l="1"/>
  <c r="H324" i="1"/>
  <c r="I322" i="1"/>
  <c r="H322" i="1"/>
  <c r="I321" i="1"/>
  <c r="H321" i="1"/>
  <c r="I320" i="1"/>
  <c r="H320" i="1"/>
  <c r="G319" i="1"/>
  <c r="F319" i="1"/>
  <c r="E319" i="1"/>
  <c r="I319" i="1" s="1"/>
  <c r="D319" i="1"/>
  <c r="H319" i="1" s="1"/>
  <c r="I318" i="1"/>
  <c r="H318" i="1"/>
  <c r="I317" i="1"/>
  <c r="H317" i="1"/>
  <c r="I316" i="1"/>
  <c r="H316" i="1"/>
  <c r="I315" i="1"/>
  <c r="H315" i="1"/>
  <c r="I314" i="1"/>
  <c r="H314" i="1"/>
  <c r="I313" i="1"/>
  <c r="H313" i="1"/>
  <c r="I312" i="1"/>
  <c r="H312" i="1"/>
  <c r="I311" i="1"/>
  <c r="H311" i="1"/>
  <c r="I310" i="1"/>
  <c r="H310" i="1"/>
  <c r="I309" i="1"/>
  <c r="H309" i="1"/>
  <c r="I308" i="1"/>
  <c r="H308" i="1"/>
  <c r="I307" i="1"/>
  <c r="H307" i="1"/>
  <c r="I306" i="1"/>
  <c r="H306" i="1"/>
  <c r="I305" i="1"/>
  <c r="H305" i="1"/>
  <c r="I304" i="1"/>
  <c r="H304" i="1"/>
  <c r="I303" i="1"/>
  <c r="H303" i="1"/>
  <c r="I302" i="1"/>
  <c r="H302" i="1"/>
  <c r="I301" i="1"/>
  <c r="H301" i="1"/>
  <c r="G300" i="1"/>
  <c r="G299" i="1" s="1"/>
  <c r="F300" i="1"/>
  <c r="F299" i="1" s="1"/>
  <c r="E300" i="1"/>
  <c r="I300" i="1" s="1"/>
  <c r="D300" i="1"/>
  <c r="D299" i="1" s="1"/>
  <c r="I298" i="1"/>
  <c r="H298" i="1"/>
  <c r="I296" i="1"/>
  <c r="H296" i="1"/>
  <c r="I295" i="1"/>
  <c r="H295" i="1"/>
  <c r="I294" i="1"/>
  <c r="H294" i="1"/>
  <c r="I292" i="1"/>
  <c r="H292" i="1"/>
  <c r="I291" i="1"/>
  <c r="H291" i="1"/>
  <c r="I290" i="1"/>
  <c r="H290" i="1"/>
  <c r="I289" i="1"/>
  <c r="H289" i="1"/>
  <c r="I288" i="1"/>
  <c r="H288" i="1"/>
  <c r="I287" i="1"/>
  <c r="H287" i="1"/>
  <c r="I286" i="1"/>
  <c r="H286" i="1"/>
  <c r="I285" i="1"/>
  <c r="H285" i="1"/>
  <c r="I284" i="1"/>
  <c r="H284" i="1"/>
  <c r="I283" i="1"/>
  <c r="H283" i="1"/>
  <c r="I282" i="1"/>
  <c r="H282" i="1"/>
  <c r="I281" i="1"/>
  <c r="H281" i="1"/>
  <c r="I280" i="1"/>
  <c r="H280" i="1"/>
  <c r="I279" i="1"/>
  <c r="H279" i="1"/>
  <c r="I278" i="1"/>
  <c r="H278" i="1"/>
  <c r="I277" i="1"/>
  <c r="H277" i="1"/>
  <c r="I276" i="1"/>
  <c r="H276" i="1"/>
  <c r="I275" i="1"/>
  <c r="H275" i="1"/>
  <c r="G274" i="1"/>
  <c r="G273" i="1" s="1"/>
  <c r="F274" i="1"/>
  <c r="F273" i="1" s="1"/>
  <c r="E274" i="1"/>
  <c r="D274" i="1"/>
  <c r="I272" i="1"/>
  <c r="H272" i="1"/>
  <c r="I270" i="1"/>
  <c r="H270" i="1"/>
  <c r="I269" i="1"/>
  <c r="H269" i="1"/>
  <c r="I268" i="1"/>
  <c r="H268" i="1"/>
  <c r="I266" i="1"/>
  <c r="H266" i="1"/>
  <c r="I265" i="1"/>
  <c r="H265" i="1"/>
  <c r="I264" i="1"/>
  <c r="H264" i="1"/>
  <c r="I263" i="1"/>
  <c r="H263" i="1"/>
  <c r="I262" i="1"/>
  <c r="H262" i="1"/>
  <c r="I261" i="1"/>
  <c r="H261" i="1"/>
  <c r="I260" i="1"/>
  <c r="H260" i="1"/>
  <c r="I259" i="1"/>
  <c r="H259" i="1"/>
  <c r="I258" i="1"/>
  <c r="H258" i="1"/>
  <c r="I257" i="1"/>
  <c r="H257" i="1"/>
  <c r="I256" i="1"/>
  <c r="H256" i="1"/>
  <c r="I255" i="1"/>
  <c r="H255" i="1"/>
  <c r="I254" i="1"/>
  <c r="H254" i="1"/>
  <c r="I253" i="1"/>
  <c r="H253" i="1"/>
  <c r="I252" i="1"/>
  <c r="H252" i="1"/>
  <c r="I251" i="1"/>
  <c r="H251" i="1"/>
  <c r="I250" i="1"/>
  <c r="H250" i="1"/>
  <c r="I249" i="1"/>
  <c r="H249" i="1"/>
  <c r="G248" i="1"/>
  <c r="G247" i="1" s="1"/>
  <c r="F248" i="1"/>
  <c r="F247" i="1" s="1"/>
  <c r="E248" i="1"/>
  <c r="D248" i="1"/>
  <c r="H299" i="1" l="1"/>
  <c r="H248" i="1"/>
  <c r="I248" i="1"/>
  <c r="H274" i="1"/>
  <c r="I274" i="1"/>
  <c r="E299" i="1"/>
  <c r="I299" i="1" s="1"/>
  <c r="E273" i="1"/>
  <c r="E247" i="1"/>
  <c r="I247" i="1" s="1"/>
  <c r="D247" i="1"/>
  <c r="H247" i="1" s="1"/>
  <c r="H300" i="1"/>
  <c r="I273" i="1"/>
  <c r="D273" i="1"/>
  <c r="H273" i="1" s="1"/>
  <c r="I246" i="1"/>
  <c r="H246" i="1"/>
  <c r="I244" i="1"/>
  <c r="H244" i="1"/>
  <c r="I243" i="1"/>
  <c r="H243" i="1"/>
  <c r="I242" i="1"/>
  <c r="H242" i="1"/>
  <c r="I240" i="1"/>
  <c r="H240" i="1"/>
  <c r="I239" i="1"/>
  <c r="H239" i="1"/>
  <c r="I238" i="1"/>
  <c r="H238" i="1"/>
  <c r="I237" i="1"/>
  <c r="H237" i="1"/>
  <c r="I236" i="1"/>
  <c r="H236" i="1"/>
  <c r="I235" i="1"/>
  <c r="H235" i="1"/>
  <c r="I234" i="1"/>
  <c r="H234" i="1"/>
  <c r="I233" i="1"/>
  <c r="H233" i="1"/>
  <c r="I232" i="1"/>
  <c r="H232" i="1"/>
  <c r="I231" i="1"/>
  <c r="H231" i="1"/>
  <c r="I230" i="1"/>
  <c r="H230" i="1"/>
  <c r="I229" i="1"/>
  <c r="H229" i="1"/>
  <c r="I228" i="1"/>
  <c r="H228" i="1"/>
  <c r="I227" i="1"/>
  <c r="H227" i="1"/>
  <c r="I226" i="1"/>
  <c r="H226" i="1"/>
  <c r="I225" i="1"/>
  <c r="H225" i="1"/>
  <c r="I224" i="1"/>
  <c r="H224" i="1"/>
  <c r="I223" i="1"/>
  <c r="H223" i="1"/>
  <c r="G222" i="1"/>
  <c r="F222" i="1"/>
  <c r="E222" i="1"/>
  <c r="I222" i="1" s="1"/>
  <c r="D222" i="1"/>
  <c r="H222" i="1" s="1"/>
  <c r="G221" i="1"/>
  <c r="F221" i="1"/>
  <c r="I220" i="1"/>
  <c r="H220" i="1"/>
  <c r="I218" i="1"/>
  <c r="H218" i="1"/>
  <c r="I217" i="1"/>
  <c r="H217" i="1"/>
  <c r="I216" i="1"/>
  <c r="H216" i="1"/>
  <c r="I214" i="1"/>
  <c r="H214" i="1"/>
  <c r="I213" i="1"/>
  <c r="H213" i="1"/>
  <c r="I212" i="1"/>
  <c r="H212" i="1"/>
  <c r="I211" i="1"/>
  <c r="H211" i="1"/>
  <c r="I210" i="1"/>
  <c r="H210" i="1"/>
  <c r="I209" i="1"/>
  <c r="H209" i="1"/>
  <c r="I208" i="1"/>
  <c r="H208" i="1"/>
  <c r="I207" i="1"/>
  <c r="H207" i="1"/>
  <c r="I206" i="1"/>
  <c r="H206" i="1"/>
  <c r="I205" i="1"/>
  <c r="H205" i="1"/>
  <c r="I204" i="1"/>
  <c r="H204" i="1"/>
  <c r="I203" i="1"/>
  <c r="H203" i="1"/>
  <c r="I202" i="1"/>
  <c r="H202" i="1"/>
  <c r="I201" i="1"/>
  <c r="H201" i="1"/>
  <c r="I200" i="1"/>
  <c r="H200" i="1"/>
  <c r="I199" i="1"/>
  <c r="H199" i="1"/>
  <c r="I198" i="1"/>
  <c r="H198" i="1"/>
  <c r="I197" i="1"/>
  <c r="H197" i="1"/>
  <c r="G196" i="1"/>
  <c r="G195" i="1" s="1"/>
  <c r="F196" i="1"/>
  <c r="F195" i="1" s="1"/>
  <c r="E196" i="1"/>
  <c r="E195" i="1" s="1"/>
  <c r="D196" i="1"/>
  <c r="D195" i="1" s="1"/>
  <c r="I194" i="1"/>
  <c r="H194" i="1"/>
  <c r="I192" i="1"/>
  <c r="H192" i="1"/>
  <c r="I191" i="1"/>
  <c r="H191" i="1"/>
  <c r="I190" i="1"/>
  <c r="H190" i="1"/>
  <c r="I188" i="1"/>
  <c r="H188" i="1"/>
  <c r="I187" i="1"/>
  <c r="H187" i="1"/>
  <c r="I186" i="1"/>
  <c r="H186" i="1"/>
  <c r="I185" i="1"/>
  <c r="H185" i="1"/>
  <c r="I184" i="1"/>
  <c r="H184" i="1"/>
  <c r="I183" i="1"/>
  <c r="H183" i="1"/>
  <c r="I182" i="1"/>
  <c r="H182" i="1"/>
  <c r="I181" i="1"/>
  <c r="H181" i="1"/>
  <c r="I180" i="1"/>
  <c r="H180" i="1"/>
  <c r="I179" i="1"/>
  <c r="H179" i="1"/>
  <c r="I178" i="1"/>
  <c r="H178" i="1"/>
  <c r="I177" i="1"/>
  <c r="H177" i="1"/>
  <c r="I176" i="1"/>
  <c r="H176" i="1"/>
  <c r="I175" i="1"/>
  <c r="H175" i="1"/>
  <c r="I174" i="1"/>
  <c r="H174" i="1"/>
  <c r="I173" i="1"/>
  <c r="H173" i="1"/>
  <c r="I172" i="1"/>
  <c r="H172" i="1"/>
  <c r="I171" i="1"/>
  <c r="H171" i="1"/>
  <c r="G170" i="1"/>
  <c r="G169" i="1" s="1"/>
  <c r="F170" i="1"/>
  <c r="F169" i="1" s="1"/>
  <c r="E170" i="1"/>
  <c r="E169" i="1" s="1"/>
  <c r="D170" i="1"/>
  <c r="I168" i="1"/>
  <c r="H168" i="1"/>
  <c r="I166" i="1"/>
  <c r="H166" i="1"/>
  <c r="I165" i="1"/>
  <c r="H165" i="1"/>
  <c r="I164" i="1"/>
  <c r="H164" i="1"/>
  <c r="I162" i="1"/>
  <c r="H162" i="1"/>
  <c r="I161" i="1"/>
  <c r="H161" i="1"/>
  <c r="I160" i="1"/>
  <c r="H160" i="1"/>
  <c r="I159" i="1"/>
  <c r="H159" i="1"/>
  <c r="I158" i="1"/>
  <c r="H158" i="1"/>
  <c r="I157" i="1"/>
  <c r="H157" i="1"/>
  <c r="I156" i="1"/>
  <c r="H156" i="1"/>
  <c r="I155" i="1"/>
  <c r="H155" i="1"/>
  <c r="I154" i="1"/>
  <c r="H154" i="1"/>
  <c r="I153" i="1"/>
  <c r="H153" i="1"/>
  <c r="H152" i="1"/>
  <c r="I151" i="1"/>
  <c r="H151" i="1"/>
  <c r="I150" i="1"/>
  <c r="H150" i="1"/>
  <c r="I149" i="1"/>
  <c r="H149" i="1"/>
  <c r="I148" i="1"/>
  <c r="H148" i="1"/>
  <c r="I147" i="1"/>
  <c r="H147" i="1"/>
  <c r="I146" i="1"/>
  <c r="H146" i="1"/>
  <c r="I145" i="1"/>
  <c r="H145" i="1"/>
  <c r="G144" i="1"/>
  <c r="G143" i="1" s="1"/>
  <c r="F144" i="1"/>
  <c r="F143" i="1" s="1"/>
  <c r="E144" i="1"/>
  <c r="E143" i="1" s="1"/>
  <c r="D144" i="1"/>
  <c r="D143" i="1" s="1"/>
  <c r="I142" i="1"/>
  <c r="H142" i="1"/>
  <c r="I140" i="1"/>
  <c r="H140" i="1"/>
  <c r="I139" i="1"/>
  <c r="H139" i="1"/>
  <c r="I138" i="1"/>
  <c r="H138" i="1"/>
  <c r="I136" i="1"/>
  <c r="H136" i="1"/>
  <c r="I135" i="1"/>
  <c r="H135" i="1"/>
  <c r="I134" i="1"/>
  <c r="H134" i="1"/>
  <c r="I133" i="1"/>
  <c r="H133" i="1"/>
  <c r="I132" i="1"/>
  <c r="H132" i="1"/>
  <c r="I131" i="1"/>
  <c r="H131" i="1"/>
  <c r="I130" i="1"/>
  <c r="H130" i="1"/>
  <c r="I129" i="1"/>
  <c r="H129" i="1"/>
  <c r="I128" i="1"/>
  <c r="H128" i="1"/>
  <c r="I127" i="1"/>
  <c r="H127" i="1"/>
  <c r="I126" i="1"/>
  <c r="H126" i="1"/>
  <c r="I125" i="1"/>
  <c r="H125" i="1"/>
  <c r="I124" i="1"/>
  <c r="H124" i="1"/>
  <c r="I123" i="1"/>
  <c r="H123" i="1"/>
  <c r="I122" i="1"/>
  <c r="H122" i="1"/>
  <c r="I121" i="1"/>
  <c r="H121" i="1"/>
  <c r="I120" i="1"/>
  <c r="H120" i="1"/>
  <c r="I119" i="1"/>
  <c r="H119" i="1"/>
  <c r="G118" i="1"/>
  <c r="G117" i="1" s="1"/>
  <c r="F118" i="1"/>
  <c r="F117" i="1" s="1"/>
  <c r="E118" i="1"/>
  <c r="E117" i="1" s="1"/>
  <c r="D118" i="1"/>
  <c r="D117" i="1" s="1"/>
  <c r="I116" i="1"/>
  <c r="H116" i="1"/>
  <c r="I114" i="1"/>
  <c r="H114" i="1"/>
  <c r="I113" i="1"/>
  <c r="H113" i="1"/>
  <c r="I112" i="1"/>
  <c r="H112" i="1"/>
  <c r="I110" i="1"/>
  <c r="H110" i="1"/>
  <c r="I109" i="1"/>
  <c r="H109" i="1"/>
  <c r="I108" i="1"/>
  <c r="H108" i="1"/>
  <c r="I107" i="1"/>
  <c r="H107" i="1"/>
  <c r="I106" i="1"/>
  <c r="H106" i="1"/>
  <c r="I105" i="1"/>
  <c r="H105" i="1"/>
  <c r="I104" i="1"/>
  <c r="H104" i="1"/>
  <c r="I103" i="1"/>
  <c r="H103" i="1"/>
  <c r="I102" i="1"/>
  <c r="H102" i="1"/>
  <c r="I101" i="1"/>
  <c r="H101" i="1"/>
  <c r="I100" i="1"/>
  <c r="H100" i="1"/>
  <c r="I99" i="1"/>
  <c r="H99" i="1"/>
  <c r="I98" i="1"/>
  <c r="H98" i="1"/>
  <c r="I97" i="1"/>
  <c r="H97" i="1"/>
  <c r="I96" i="1"/>
  <c r="H96" i="1"/>
  <c r="I95" i="1"/>
  <c r="H95" i="1"/>
  <c r="I94" i="1"/>
  <c r="H94" i="1"/>
  <c r="I93" i="1"/>
  <c r="H93" i="1"/>
  <c r="G92" i="1"/>
  <c r="G91" i="1" s="1"/>
  <c r="F92" i="1"/>
  <c r="F91" i="1" s="1"/>
  <c r="E92" i="1"/>
  <c r="D92" i="1"/>
  <c r="D91" i="1" s="1"/>
  <c r="I90" i="1"/>
  <c r="H90" i="1"/>
  <c r="I88" i="1"/>
  <c r="H88" i="1"/>
  <c r="I87" i="1"/>
  <c r="H87" i="1"/>
  <c r="I86" i="1"/>
  <c r="H86" i="1"/>
  <c r="I84" i="1"/>
  <c r="H84" i="1"/>
  <c r="I83" i="1"/>
  <c r="H83" i="1"/>
  <c r="I82" i="1"/>
  <c r="H82" i="1"/>
  <c r="I81" i="1"/>
  <c r="H81" i="1"/>
  <c r="I80" i="1"/>
  <c r="H80" i="1"/>
  <c r="I79" i="1"/>
  <c r="H79" i="1"/>
  <c r="I78" i="1"/>
  <c r="H78" i="1"/>
  <c r="I77" i="1"/>
  <c r="H77" i="1"/>
  <c r="I76" i="1"/>
  <c r="H76" i="1"/>
  <c r="I75" i="1"/>
  <c r="H75" i="1"/>
  <c r="I74" i="1"/>
  <c r="H74" i="1"/>
  <c r="I73" i="1"/>
  <c r="H73" i="1"/>
  <c r="I72" i="1"/>
  <c r="H72" i="1"/>
  <c r="I71" i="1"/>
  <c r="H71" i="1"/>
  <c r="I70" i="1"/>
  <c r="H70" i="1"/>
  <c r="I69" i="1"/>
  <c r="H69" i="1"/>
  <c r="I68" i="1"/>
  <c r="H68" i="1"/>
  <c r="I67" i="1"/>
  <c r="H67" i="1"/>
  <c r="G66" i="1"/>
  <c r="G65" i="1" s="1"/>
  <c r="F66" i="1"/>
  <c r="F65" i="1" s="1"/>
  <c r="E66" i="1"/>
  <c r="E65" i="1" s="1"/>
  <c r="D66" i="1"/>
  <c r="I64" i="1"/>
  <c r="H64" i="1"/>
  <c r="I62" i="1"/>
  <c r="H62" i="1"/>
  <c r="I61" i="1"/>
  <c r="H61" i="1"/>
  <c r="I60" i="1"/>
  <c r="H60" i="1"/>
  <c r="G59" i="1"/>
  <c r="F59" i="1"/>
  <c r="E59" i="1"/>
  <c r="D59" i="1"/>
  <c r="I58" i="1"/>
  <c r="H58" i="1"/>
  <c r="I57" i="1"/>
  <c r="H57" i="1"/>
  <c r="I56" i="1"/>
  <c r="H56" i="1"/>
  <c r="I55" i="1"/>
  <c r="H55" i="1"/>
  <c r="I54" i="1"/>
  <c r="H54" i="1"/>
  <c r="I53" i="1"/>
  <c r="H53" i="1"/>
  <c r="I52" i="1"/>
  <c r="H52" i="1"/>
  <c r="I51" i="1"/>
  <c r="H51" i="1"/>
  <c r="I50" i="1"/>
  <c r="H50" i="1"/>
  <c r="I49" i="1"/>
  <c r="H49" i="1"/>
  <c r="I48" i="1"/>
  <c r="H48" i="1"/>
  <c r="I47" i="1"/>
  <c r="H47" i="1"/>
  <c r="I46" i="1"/>
  <c r="H46" i="1"/>
  <c r="I45" i="1"/>
  <c r="H45" i="1"/>
  <c r="I44" i="1"/>
  <c r="H44" i="1"/>
  <c r="I43" i="1"/>
  <c r="H43" i="1"/>
  <c r="I42" i="1"/>
  <c r="H42" i="1"/>
  <c r="I41" i="1"/>
  <c r="H41" i="1"/>
  <c r="G40" i="1"/>
  <c r="G39" i="1" s="1"/>
  <c r="F40" i="1"/>
  <c r="F39" i="1" s="1"/>
  <c r="E40" i="1"/>
  <c r="E39" i="1" s="1"/>
  <c r="D40" i="1"/>
  <c r="D39" i="1" s="1"/>
  <c r="E14" i="1"/>
  <c r="F14" i="1"/>
  <c r="G14" i="1"/>
  <c r="D14" i="1"/>
  <c r="E33" i="1"/>
  <c r="F33" i="1"/>
  <c r="G33" i="1"/>
  <c r="D33"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4" i="1"/>
  <c r="I34" i="1"/>
  <c r="H35" i="1"/>
  <c r="I35" i="1"/>
  <c r="H36" i="1"/>
  <c r="I36" i="1"/>
  <c r="I92" i="1" l="1"/>
  <c r="H117" i="1"/>
  <c r="H170" i="1"/>
  <c r="H14" i="1"/>
  <c r="I33" i="1"/>
  <c r="H66" i="1"/>
  <c r="I143" i="1"/>
  <c r="I39" i="1"/>
  <c r="H33" i="1"/>
  <c r="E221" i="1"/>
  <c r="I221" i="1" s="1"/>
  <c r="I14" i="1"/>
  <c r="F13" i="1"/>
  <c r="E13" i="1"/>
  <c r="H195" i="1"/>
  <c r="G13" i="1"/>
  <c r="E91" i="1"/>
  <c r="I91" i="1" s="1"/>
  <c r="I170" i="1"/>
  <c r="H39" i="1"/>
  <c r="H59" i="1"/>
  <c r="I65" i="1"/>
  <c r="I66" i="1"/>
  <c r="I117" i="1"/>
  <c r="I169" i="1"/>
  <c r="I195" i="1"/>
  <c r="I196" i="1"/>
  <c r="D13" i="1"/>
  <c r="I40" i="1"/>
  <c r="I59" i="1"/>
  <c r="H91" i="1"/>
  <c r="H143" i="1"/>
  <c r="D221" i="1"/>
  <c r="H221" i="1" s="1"/>
  <c r="H196" i="1"/>
  <c r="D169" i="1"/>
  <c r="H169" i="1" s="1"/>
  <c r="H144" i="1"/>
  <c r="I144" i="1"/>
  <c r="H118" i="1"/>
  <c r="I118" i="1"/>
  <c r="H92" i="1"/>
  <c r="D65" i="1"/>
  <c r="H65" i="1" s="1"/>
  <c r="H40" i="1"/>
  <c r="I13" i="1" l="1"/>
  <c r="H13" i="1"/>
</calcChain>
</file>

<file path=xl/sharedStrings.xml><?xml version="1.0" encoding="utf-8"?>
<sst xmlns="http://schemas.openxmlformats.org/spreadsheetml/2006/main" count="196" uniqueCount="113">
  <si>
    <t>Код програмної класифікації видатків та кредитування бюджету/ код економічної класифікації видатків бюджету або код кредитування бюджету</t>
  </si>
  <si>
    <t>Код функціональної класифікації видатків та кредитування бюджету</t>
  </si>
  <si>
    <t>Найменування згідно з програмою класифікації видатків та кредитування бюджету</t>
  </si>
  <si>
    <t>Загальний фонд</t>
  </si>
  <si>
    <t>Спеціальний фонд</t>
  </si>
  <si>
    <t>Разом</t>
  </si>
  <si>
    <t>(тис.грн.)</t>
  </si>
  <si>
    <t>План на 2019 рік з урахуванням внесених змін</t>
  </si>
  <si>
    <t>Касове виконання за 2019 рік</t>
  </si>
  <si>
    <t>Всього видатків за головним розпорядником</t>
  </si>
  <si>
    <t>2000 (поточні видатки)</t>
  </si>
  <si>
    <t>3000 (капітальні видатки)</t>
  </si>
  <si>
    <t>ІНФОРМАЦІЯ</t>
  </si>
  <si>
    <r>
      <t>по</t>
    </r>
    <r>
      <rPr>
        <u/>
        <sz val="14"/>
        <color theme="1"/>
        <rFont val="Times New Roman"/>
        <family val="1"/>
        <charset val="204"/>
      </rPr>
      <t xml:space="preserve"> </t>
    </r>
    <r>
      <rPr>
        <b/>
        <u/>
        <sz val="14"/>
        <color theme="1"/>
        <rFont val="Times New Roman"/>
        <family val="1"/>
        <charset val="204"/>
      </rPr>
      <t>Департаменту освіти Вінницької міської ради</t>
    </r>
  </si>
  <si>
    <r>
      <t xml:space="preserve">за </t>
    </r>
    <r>
      <rPr>
        <b/>
        <u/>
        <sz val="14"/>
        <color theme="1"/>
        <rFont val="Times New Roman"/>
        <family val="1"/>
        <charset val="204"/>
      </rPr>
      <t>2019</t>
    </r>
    <r>
      <rPr>
        <sz val="14"/>
        <color theme="1"/>
        <rFont val="Times New Roman"/>
        <family val="1"/>
        <charset val="204"/>
      </rPr>
      <t xml:space="preserve"> рік</t>
    </r>
  </si>
  <si>
    <t>0611010</t>
  </si>
  <si>
    <t xml:space="preserve">Надання дошкільної освiти </t>
  </si>
  <si>
    <t>0611020</t>
  </si>
  <si>
    <t>0910</t>
  </si>
  <si>
    <t>0921</t>
  </si>
  <si>
    <t xml:space="preserve">Надання загальної середньої освіти загальноосвітніми навчальними закладами ( в т.ч. школою-дитячим садком,  інтернатом при школі), спеціалізованими школами, ліцеями, гімназіями, колегіумами </t>
  </si>
  <si>
    <t>0611070</t>
  </si>
  <si>
    <t>0922</t>
  </si>
  <si>
    <t>Надання загальної середньої освіти спеціальними загальноосвітніми школами-інтернатами, школами та іншими навчальними закладами для дітей, які потребують корекції фізичного та (або) розумового розвитку</t>
  </si>
  <si>
    <t>0611090</t>
  </si>
  <si>
    <t>0960</t>
  </si>
  <si>
    <t>Надання позашкільної освіти позашкільними закладами освіти, заходи із позашкільної роботи з дітьми</t>
  </si>
  <si>
    <t>0611110</t>
  </si>
  <si>
    <t>Підготовка кадрів професійно-технічними закладами  та іншими закладами освіти</t>
  </si>
  <si>
    <t>0930</t>
  </si>
  <si>
    <t>0990</t>
  </si>
  <si>
    <t>0611150</t>
  </si>
  <si>
    <t>Методичне забезпечення діяльності навчальних закладів</t>
  </si>
  <si>
    <t>0611161</t>
  </si>
  <si>
    <t>Забезпечення діяльності інших закладів у сфері освіти</t>
  </si>
  <si>
    <t>0611162</t>
  </si>
  <si>
    <t>Інші програми та заходи у сфері освіти</t>
  </si>
  <si>
    <t>0611170</t>
  </si>
  <si>
    <t>Забезпечення діяльності інклюзивно-ресурсних центрів</t>
  </si>
  <si>
    <t>0613140</t>
  </si>
  <si>
    <t>1040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</si>
  <si>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</si>
  <si>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Інші  заходи у сфері соціального захисту і соціального забезпечення</t>
  </si>
  <si>
    <t>0613242</t>
  </si>
  <si>
    <t>0614082</t>
  </si>
  <si>
    <t>0829</t>
  </si>
  <si>
    <t>Інші  заходи в галузі культури і мистецтва</t>
  </si>
  <si>
    <t>0617321</t>
  </si>
  <si>
    <t>0443</t>
  </si>
  <si>
    <t>Будівництво освітніх установ та закладів</t>
  </si>
  <si>
    <t>0618330</t>
  </si>
  <si>
    <t>0540</t>
  </si>
  <si>
    <t xml:space="preserve"> Інша діяльність у сфері екології та охорони природних ресурсів </t>
  </si>
  <si>
    <t xml:space="preserve">Заступник директора департаменту </t>
  </si>
  <si>
    <t>Головний бухгалтер</t>
  </si>
  <si>
    <t>Н.В.Мазур</t>
  </si>
  <si>
    <t>Л.М.Бабіч</t>
  </si>
  <si>
    <t>про бюджет за бюджетними програмами з деталізацією за кодами економічної класифікації видатків бюджету</t>
  </si>
  <si>
    <t>ЗАТВЕРДЖЕНО</t>
  </si>
  <si>
    <t>Наказ Міністерства фінансів України</t>
  </si>
  <si>
    <t>01.12.2010р. №1489</t>
  </si>
  <si>
    <t>по Департаменту освіти Вінницької міської ради</t>
  </si>
  <si>
    <t>КПКВКМБ</t>
  </si>
  <si>
    <t xml:space="preserve">Спеціальний фонд </t>
  </si>
  <si>
    <t xml:space="preserve">Всього </t>
  </si>
  <si>
    <t xml:space="preserve">про бюджет за бюджетними програмами </t>
  </si>
  <si>
    <t>Надання загальної середньої освіти закладами загальної середньої освіти (у тому числі з дошкільними підрозділами (відділеннями, групами))</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</si>
  <si>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</si>
  <si>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 xml:space="preserve">Інша діяльність у сфері екології та охорони природних ресурсів </t>
  </si>
  <si>
    <t>за 2020 рік</t>
  </si>
  <si>
    <t>0611030</t>
  </si>
  <si>
    <t>Підготовка кадрів закладами професійної (професійно-технічної) освіти та іншими закладами освіти</t>
  </si>
  <si>
    <t>0611022</t>
  </si>
  <si>
    <t>Загальний фонд (касові видатки)</t>
  </si>
  <si>
    <t>Спеціальний фонд  (касові видатки)</t>
  </si>
  <si>
    <t>0611032</t>
  </si>
  <si>
    <t>Надання позашкільної освіти закладами позашкільної освіти, заходи із позашкільної роботи з дітьми</t>
  </si>
  <si>
    <t>0611031</t>
  </si>
  <si>
    <t>0611051</t>
  </si>
  <si>
    <t>0611052</t>
  </si>
  <si>
    <t>0611061</t>
  </si>
  <si>
    <t>0611062</t>
  </si>
  <si>
    <t>Всього                        (касові видатки)</t>
  </si>
  <si>
    <t>за 2021 рік</t>
  </si>
  <si>
    <t>0611141</t>
  </si>
  <si>
    <t>0611142</t>
  </si>
  <si>
    <t>0611151</t>
  </si>
  <si>
    <t>0611152</t>
  </si>
  <si>
    <t>0611154</t>
  </si>
  <si>
    <t>0611160</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</si>
  <si>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</si>
  <si>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</si>
  <si>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Забезпечення діяльності інклюзивно-ресурсних центрів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t>
  </si>
  <si>
    <t>Забезпечення діяльності центрів професійного розвитку педагогічних працівників</t>
  </si>
  <si>
    <t>0611171</t>
  </si>
  <si>
    <t>0611172</t>
  </si>
  <si>
    <t>0611200</t>
  </si>
  <si>
    <t>0611181</t>
  </si>
  <si>
    <t>0611182</t>
  </si>
  <si>
    <t>Співфінансування заходів, що реалізуються за рахунок субвенції з державного бюджету місцевим бюджетам на реалізацію програми "Спроможна школа для кращих результатів"</t>
  </si>
  <si>
    <t>Виконання заходів в рамках реалізації програми "Спроможна школа для кращих результатів" за рахунок субвенції з державного бюджету місцевим бюджетам</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</si>
  <si>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</si>
  <si>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</si>
  <si>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</si>
  <si>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Інші заходи у сфері соціального захисту і соціального забезпечення</t>
  </si>
  <si>
    <t>Надання загальної середньої освіти закладами загальної середньої освіти (КПКВК 0611020 "Надання загальної середньої освіти за рахунок коштів місцевого бюджету")</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</si>
  <si>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 (КПКВК 0611020 "Надання загальної середньої освіти за рахунок коштів місцевого бюджету")(КПКВК 0611020 "Надання загальної середньої освіти за рахунок коштів місцевого бюджету")</t>
  </si>
  <si>
    <t>Надання загальної середньої освіти закладами загальної середньої освіти (КПКВК 0611030 "Надання загальної середньої освіти за рахунок освітньої субвенції")</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</si>
  <si>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 (КПКВК 0611030 "Надання загальної середньої освіти за рахунок освітньої субвенції")</t>
  </si>
  <si>
    <t>Надання загальної середньої освіти закладами загальної середньої освіти (КПКВК 0611050 "Закупівля товарів, робіт і послуг, необхідних для забезпечення безпечного навчального процесу у закладах загальної середньої освіти, за рахунок залишку коштів за освітньою субвенцією  (COVID-19)")</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</si>
  <si>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 (КПКВК 0611050 "Закупівля товарів, робіт і послуг, необхідних для забезпечення безпечного навчального процесу у закладах загальної середньої освіти, за рахунок залишку коштів за освітньою субвенцією  (COVID-19)")</t>
  </si>
  <si>
    <t>Надання загальної середньої освіти закладами загальної середньої освіти (КПКВК 0611060 "Надання загальної середньої освіти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 , а також коштів, необхідних для забезпечення безпечного навчального процесу у закладах загальної середньої освіти)")</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</si>
  <si>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  (КПКВК 0611060 "Надання загальної середньої освіти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 , а також коштів, необхідних для забезпечення безпечного навчального процесу у закладах загальної середньої освіти)")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</si>
</sst>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4" x14ac:knownFonts="1">
    <font>
      <sz val="11"/>
      <color theme="1"/>
      <name val="Calibri"/>
      <family val="2"/>
      <scheme val="minor"/>
    </font>
    <font>
      <sz val="12"/>
      <color theme="1"/>
      <name val="Times New Roman"/>
      <family val="1"/>
      <charset val="204"/>
    </font>
    <font>
      <sz val="14"/>
      <color theme="1"/>
      <name val="Times New Roman"/>
      <family val="1"/>
      <charset val="204"/>
    </font>
    <font>
      <i/>
      <sz val="12"/>
      <color theme="1"/>
      <name val="Times New Roman"/>
      <family val="1"/>
      <charset val="204"/>
    </font>
    <font>
      <sz val="13"/>
      <color theme="1"/>
      <name val="Times New Roman"/>
      <family val="1"/>
      <charset val="204"/>
    </font>
    <font>
      <b/>
      <sz val="14"/>
      <color theme="1"/>
      <name val="Times New Roman"/>
      <family val="1"/>
      <charset val="204"/>
    </font>
    <font>
      <b/>
      <sz val="18"/>
      <color theme="1"/>
      <name val="Times New Roman"/>
      <family val="1"/>
      <charset val="204"/>
    </font>
    <font>
      <u/>
      <sz val="14"/>
      <color theme="1"/>
      <name val="Times New Roman"/>
      <family val="1"/>
      <charset val="204"/>
    </font>
    <font>
      <b/>
      <u/>
      <sz val="14"/>
      <color theme="1"/>
      <name val="Times New Roman"/>
      <family val="1"/>
      <charset val="204"/>
    </font>
    <font>
      <b/>
      <sz val="13"/>
      <color theme="1"/>
      <name val="Times New Roman"/>
      <family val="1"/>
      <charset val="204"/>
    </font>
    <font>
      <b/>
      <sz val="12"/>
      <color theme="1"/>
      <name val="Times New Roman"/>
      <family val="1"/>
      <charset val="204"/>
    </font>
    <font>
      <b/>
      <sz val="14"/>
      <name val="Arial"/>
      <family val="2"/>
      <charset val="204"/>
    </font>
    <font>
      <b/>
      <sz val="12"/>
      <name val="Arial"/>
      <family val="2"/>
      <charset val="204"/>
    </font>
    <font>
      <b/>
      <sz val="11"/>
      <color theme="1"/>
      <name val="Calibri"/>
      <family val="2"/>
      <charset val="20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1" fillId="0" borderId="0" xfId="0" applyFont="1" applyAlignment="1">
      <alignment wrapText="1"/>
    </xf>
    <xf numFmtId="0" fontId="2" fillId="0" borderId="0" xfId="0" applyFont="1" applyAlignment="1">
      <alignment wrapText="1"/>
    </xf>
    <xf numFmtId="0" fontId="3" fillId="0" borderId="0" xfId="0" applyFont="1" applyAlignment="1">
      <alignment wrapText="1"/>
    </xf>
    <xf numFmtId="0" fontId="2" fillId="0" borderId="1" xfId="0" applyFont="1" applyBorder="1" applyAlignment="1">
      <alignment horizontal="center" vertical="center" wrapText="1"/>
    </xf>
    <xf numFmtId="0" fontId="4" fillId="0" borderId="0" xfId="0" applyFont="1" applyAlignment="1">
      <alignment wrapText="1"/>
    </xf>
    <xf numFmtId="164" fontId="2"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wrapText="1"/>
    </xf>
    <xf numFmtId="164" fontId="4"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164" fontId="9"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 fillId="0" borderId="1" xfId="0" applyFont="1" applyBorder="1" applyAlignment="1">
      <alignment horizontal="center" vertical="center" wrapText="1"/>
    </xf>
    <xf numFmtId="0" fontId="0" fillId="0" borderId="0" xfId="0" applyAlignment="1">
      <alignment wrapText="1"/>
    </xf>
    <xf numFmtId="0" fontId="13" fillId="0" borderId="0" xfId="0" applyFont="1"/>
    <xf numFmtId="0" fontId="13" fillId="0" borderId="0" xfId="0" applyFont="1" applyAlignment="1">
      <alignment wrapText="1"/>
    </xf>
    <xf numFmtId="0" fontId="0" fillId="0" borderId="1" xfId="0" applyBorder="1" applyAlignment="1">
      <alignment horizontal="center" vertical="center"/>
    </xf>
    <xf numFmtId="0" fontId="0" fillId="0" borderId="1" xfId="0" applyBorder="1" applyAlignment="1">
      <alignment horizontal="left" vertical="center" wrapText="1"/>
    </xf>
    <xf numFmtId="164" fontId="13" fillId="0" borderId="1" xfId="0" applyNumberFormat="1" applyFont="1" applyBorder="1" applyAlignment="1">
      <alignment horizontal="center" vertical="center" wrapText="1"/>
    </xf>
    <xf numFmtId="49" fontId="0" fillId="0" borderId="1" xfId="0" applyNumberFormat="1" applyBorder="1" applyAlignment="1">
      <alignment horizontal="center" vertical="center"/>
    </xf>
    <xf numFmtId="164" fontId="0" fillId="2" borderId="1" xfId="0" applyNumberFormat="1" applyFill="1" applyBorder="1" applyAlignment="1">
      <alignment horizontal="center" vertical="center" wrapText="1"/>
    </xf>
    <xf numFmtId="0" fontId="0" fillId="0" borderId="0" xfId="0" applyAlignment="1">
      <alignment horizontal="right"/>
    </xf>
    <xf numFmtId="0" fontId="1" fillId="0" borderId="1" xfId="0" applyFont="1" applyBorder="1" applyAlignment="1">
      <alignment horizontal="center" vertical="center" wrapText="1"/>
    </xf>
    <xf numFmtId="0" fontId="2" fillId="0" borderId="0" xfId="0" applyFont="1" applyAlignment="1">
      <alignment horizontal="left" wrapText="1"/>
    </xf>
    <xf numFmtId="0" fontId="1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1" fillId="2" borderId="0" xfId="0" applyFont="1" applyFill="1" applyAlignment="1">
      <alignment horizontal="left"/>
    </xf>
    <xf numFmtId="0" fontId="12" fillId="2" borderId="0" xfId="0" applyFont="1" applyFill="1" applyAlignment="1">
      <alignment horizontal="left"/>
    </xf>
    <xf numFmtId="0" fontId="5" fillId="0" borderId="1" xfId="0" applyFont="1" applyBorder="1" applyAlignment="1">
      <alignment horizontal="left" vertical="center" wrapText="1"/>
    </xf>
    <xf numFmtId="0" fontId="6" fillId="0" borderId="0" xfId="0" applyFont="1" applyAlignment="1">
      <alignment horizontal="center" wrapText="1"/>
    </xf>
    <xf numFmtId="0" fontId="2" fillId="0" borderId="0" xfId="0" applyFont="1" applyAlignment="1">
      <alignment horizontal="center" wrapText="1"/>
    </xf>
    <xf numFmtId="0" fontId="0" fillId="0" borderId="1" xfId="0" applyBorder="1" applyAlignment="1">
      <alignment horizontal="center" vertical="center" wrapText="1"/>
    </xf>
    <xf numFmtId="0" fontId="13" fillId="0" borderId="1" xfId="0" applyFont="1" applyBorder="1" applyAlignment="1">
      <alignment horizontal="left" vertical="center"/>
    </xf>
    <xf numFmtId="0" fontId="0" fillId="2" borderId="1" xfId="0" applyFill="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7"/>
  <sheetViews>
    <sheetView view="pageBreakPreview" zoomScale="70" zoomScaleNormal="77" zoomScaleSheetLayoutView="70" workbookViewId="0">
      <pane xSplit="3" ySplit="12" topLeftCell="D13" activePane="bottomRight" state="frozen"/>
      <selection pane="topRight" activeCell="D1" sqref="D1"/>
      <selection pane="bottomLeft" activeCell="A10" sqref="A10"/>
      <selection pane="bottomRight" activeCell="E13" sqref="E13"/>
    </sheetView>
  </sheetViews>
  <sheetFormatPr defaultRowHeight="18.75" x14ac:dyDescent="0.3"/>
  <cols>
    <col min="1" max="1" width="29.42578125" style="2" customWidth="1"/>
    <col min="2" max="2" width="16.28515625" style="2" customWidth="1"/>
    <col min="3" max="3" width="58.5703125" style="2" customWidth="1"/>
    <col min="4" max="4" width="19.140625" style="2" customWidth="1"/>
    <col min="5" max="5" width="21.140625" style="2" customWidth="1"/>
    <col min="6" max="6" width="22.140625" style="2" customWidth="1"/>
    <col min="7" max="7" width="17.7109375" style="2" customWidth="1"/>
    <col min="8" max="8" width="18.42578125" style="2" customWidth="1"/>
    <col min="9" max="9" width="18.5703125" style="2" customWidth="1"/>
    <col min="10" max="16384" width="9.140625" style="2"/>
  </cols>
  <sheetData>
    <row r="1" spans="1:10" x14ac:dyDescent="0.3">
      <c r="G1" s="29" t="s">
        <v>58</v>
      </c>
      <c r="H1" s="29"/>
      <c r="I1" s="29"/>
      <c r="J1" s="29"/>
    </row>
    <row r="2" spans="1:10" x14ac:dyDescent="0.3">
      <c r="G2" s="30" t="s">
        <v>59</v>
      </c>
      <c r="H2" s="30"/>
      <c r="I2" s="30"/>
      <c r="J2" s="30"/>
    </row>
    <row r="3" spans="1:10" x14ac:dyDescent="0.3">
      <c r="G3" s="30" t="s">
        <v>60</v>
      </c>
      <c r="H3" s="30"/>
      <c r="I3" s="30"/>
      <c r="J3" s="30"/>
    </row>
    <row r="4" spans="1:10" ht="22.5" x14ac:dyDescent="0.3">
      <c r="A4" s="32" t="s">
        <v>12</v>
      </c>
      <c r="B4" s="32"/>
      <c r="C4" s="32"/>
      <c r="D4" s="32"/>
      <c r="E4" s="32"/>
      <c r="F4" s="32"/>
      <c r="G4" s="32"/>
      <c r="H4" s="32"/>
      <c r="I4" s="32"/>
    </row>
    <row r="5" spans="1:10" x14ac:dyDescent="0.3">
      <c r="A5" s="33" t="s">
        <v>57</v>
      </c>
      <c r="B5" s="33"/>
      <c r="C5" s="33"/>
      <c r="D5" s="33"/>
      <c r="E5" s="33"/>
      <c r="F5" s="33"/>
      <c r="G5" s="33"/>
      <c r="H5" s="33"/>
      <c r="I5" s="33"/>
    </row>
    <row r="6" spans="1:10" x14ac:dyDescent="0.3">
      <c r="A6" s="33" t="s">
        <v>13</v>
      </c>
      <c r="B6" s="33"/>
      <c r="C6" s="33"/>
      <c r="D6" s="33"/>
      <c r="E6" s="33"/>
      <c r="F6" s="33"/>
      <c r="G6" s="33"/>
      <c r="H6" s="33"/>
      <c r="I6" s="33"/>
    </row>
    <row r="7" spans="1:10" x14ac:dyDescent="0.3">
      <c r="A7" s="33" t="s">
        <v>14</v>
      </c>
      <c r="B7" s="33"/>
      <c r="C7" s="33"/>
      <c r="D7" s="33"/>
      <c r="E7" s="33"/>
      <c r="F7" s="33"/>
      <c r="G7" s="33"/>
      <c r="H7" s="33"/>
      <c r="I7" s="33"/>
    </row>
    <row r="9" spans="1:10" ht="14.25" customHeight="1" x14ac:dyDescent="0.3">
      <c r="I9" s="3" t="s">
        <v>6</v>
      </c>
    </row>
    <row r="10" spans="1:10" s="1" customFormat="1" ht="45.75" customHeight="1" x14ac:dyDescent="0.25">
      <c r="A10" s="25" t="s">
        <v>0</v>
      </c>
      <c r="B10" s="25" t="s">
        <v>1</v>
      </c>
      <c r="C10" s="25" t="s">
        <v>2</v>
      </c>
      <c r="D10" s="25" t="s">
        <v>3</v>
      </c>
      <c r="E10" s="25"/>
      <c r="F10" s="25" t="s">
        <v>4</v>
      </c>
      <c r="G10" s="25"/>
      <c r="H10" s="25" t="s">
        <v>5</v>
      </c>
      <c r="I10" s="25"/>
    </row>
    <row r="11" spans="1:10" s="1" customFormat="1" ht="47.25" x14ac:dyDescent="0.25">
      <c r="A11" s="25"/>
      <c r="B11" s="25"/>
      <c r="C11" s="25"/>
      <c r="D11" s="15" t="s">
        <v>7</v>
      </c>
      <c r="E11" s="15" t="s">
        <v>8</v>
      </c>
      <c r="F11" s="15" t="s">
        <v>7</v>
      </c>
      <c r="G11" s="15" t="s">
        <v>8</v>
      </c>
      <c r="H11" s="15" t="s">
        <v>7</v>
      </c>
      <c r="I11" s="15" t="s">
        <v>8</v>
      </c>
    </row>
    <row r="12" spans="1:10" x14ac:dyDescent="0.3">
      <c r="A12" s="4">
        <v>1</v>
      </c>
      <c r="B12" s="4">
        <v>2</v>
      </c>
      <c r="C12" s="4">
        <v>3</v>
      </c>
      <c r="D12" s="4">
        <v>4</v>
      </c>
      <c r="E12" s="4">
        <v>5</v>
      </c>
      <c r="F12" s="4">
        <v>6</v>
      </c>
      <c r="G12" s="4">
        <v>7</v>
      </c>
      <c r="H12" s="4">
        <v>8</v>
      </c>
      <c r="I12" s="4">
        <v>9</v>
      </c>
    </row>
    <row r="13" spans="1:10" ht="24.75" customHeight="1" x14ac:dyDescent="0.3">
      <c r="A13" s="31" t="s">
        <v>9</v>
      </c>
      <c r="B13" s="31"/>
      <c r="C13" s="31"/>
      <c r="D13" s="10">
        <f>D14+D33</f>
        <v>1151346.855</v>
      </c>
      <c r="E13" s="10">
        <f t="shared" ref="E13:G13" si="0">E14+E33</f>
        <v>1141953.8369999998</v>
      </c>
      <c r="F13" s="10">
        <f t="shared" si="0"/>
        <v>183213.93158999999</v>
      </c>
      <c r="G13" s="10">
        <f t="shared" si="0"/>
        <v>179806.8094</v>
      </c>
      <c r="H13" s="10">
        <f>D13+F13</f>
        <v>1334560.7865899999</v>
      </c>
      <c r="I13" s="10">
        <f>E13+G13</f>
        <v>1321760.6463999997</v>
      </c>
    </row>
    <row r="14" spans="1:10" ht="18.75" customHeight="1" x14ac:dyDescent="0.3">
      <c r="A14" s="14" t="s">
        <v>10</v>
      </c>
      <c r="B14" s="27"/>
      <c r="C14" s="27"/>
      <c r="D14" s="13">
        <f>SUM(D15:D32)</f>
        <v>1151346.855</v>
      </c>
      <c r="E14" s="13">
        <f t="shared" ref="E14:G14" si="1">SUM(E15:E32)</f>
        <v>1141953.8369999998</v>
      </c>
      <c r="F14" s="13">
        <f t="shared" si="1"/>
        <v>69641.674000000014</v>
      </c>
      <c r="G14" s="13">
        <f t="shared" si="1"/>
        <v>66694.390879999992</v>
      </c>
      <c r="H14" s="13">
        <f t="shared" ref="H14:H36" si="2">D14+F14</f>
        <v>1220988.5290000001</v>
      </c>
      <c r="I14" s="13">
        <f t="shared" ref="I14:I36" si="3">E14+G14</f>
        <v>1208648.2278799999</v>
      </c>
    </row>
    <row r="15" spans="1:10" ht="18.75" customHeight="1" x14ac:dyDescent="0.3">
      <c r="A15" s="8">
        <v>2111</v>
      </c>
      <c r="B15" s="27"/>
      <c r="C15" s="27"/>
      <c r="D15" s="6">
        <f>D41+D67+D93+D119+D145+D171+D197+D223+D249+D275+D301+D327+D353+D379</f>
        <v>778498.82199999993</v>
      </c>
      <c r="E15" s="6">
        <f t="shared" ref="E15:G15" si="4">E41+E67+E93+E119+E145+E171+E197+E223+E249+E275+E301+E327+E353+E379</f>
        <v>772485.97400000005</v>
      </c>
      <c r="F15" s="6">
        <f t="shared" si="4"/>
        <v>9824.0349999999999</v>
      </c>
      <c r="G15" s="6">
        <f t="shared" si="4"/>
        <v>9216.6465100000005</v>
      </c>
      <c r="H15" s="6">
        <f t="shared" si="2"/>
        <v>788322.85699999996</v>
      </c>
      <c r="I15" s="6">
        <f t="shared" si="3"/>
        <v>781702.62051000004</v>
      </c>
    </row>
    <row r="16" spans="1:10" ht="18.75" customHeight="1" x14ac:dyDescent="0.3">
      <c r="A16" s="8">
        <v>2120</v>
      </c>
      <c r="B16" s="27"/>
      <c r="C16" s="27"/>
      <c r="D16" s="6">
        <f t="shared" ref="D16:G16" si="5">D42+D68+D94+D120+D146+D172+D198+D224+D250+D276+D302+D328+D354+D380</f>
        <v>170761.31200000001</v>
      </c>
      <c r="E16" s="6">
        <f t="shared" si="5"/>
        <v>168871.96899999995</v>
      </c>
      <c r="F16" s="6">
        <f t="shared" si="5"/>
        <v>2063.971</v>
      </c>
      <c r="G16" s="6">
        <f t="shared" si="5"/>
        <v>1954.1959300000001</v>
      </c>
      <c r="H16" s="6">
        <f t="shared" si="2"/>
        <v>172825.283</v>
      </c>
      <c r="I16" s="6">
        <f t="shared" si="3"/>
        <v>170826.16492999994</v>
      </c>
    </row>
    <row r="17" spans="1:9" ht="18.75" customHeight="1" x14ac:dyDescent="0.3">
      <c r="A17" s="8">
        <v>2210</v>
      </c>
      <c r="B17" s="27"/>
      <c r="C17" s="27"/>
      <c r="D17" s="6">
        <f t="shared" ref="D17:G17" si="6">D43+D69+D95+D121+D147+D173+D199+D225+D251+D277+D303+D329+D355+D381</f>
        <v>17389.483</v>
      </c>
      <c r="E17" s="6">
        <f t="shared" si="6"/>
        <v>17388.837000000003</v>
      </c>
      <c r="F17" s="6">
        <f t="shared" si="6"/>
        <v>16597.968000000001</v>
      </c>
      <c r="G17" s="6">
        <f t="shared" si="6"/>
        <v>15693.647359999999</v>
      </c>
      <c r="H17" s="6">
        <f t="shared" si="2"/>
        <v>33987.451000000001</v>
      </c>
      <c r="I17" s="6">
        <f t="shared" si="3"/>
        <v>33082.484360000002</v>
      </c>
    </row>
    <row r="18" spans="1:9" ht="18.75" customHeight="1" x14ac:dyDescent="0.3">
      <c r="A18" s="8">
        <v>2220</v>
      </c>
      <c r="B18" s="27"/>
      <c r="C18" s="27"/>
      <c r="D18" s="6">
        <f t="shared" ref="D18:F18" si="7">D44+D70+D96+D122+D148+D174+D200+D226+D252+D278+D304+D330+D356+D382</f>
        <v>74.817000000000007</v>
      </c>
      <c r="E18" s="6">
        <f t="shared" si="7"/>
        <v>74.816000000000003</v>
      </c>
      <c r="F18" s="6">
        <f t="shared" si="7"/>
        <v>151.071</v>
      </c>
      <c r="G18" s="6">
        <f>G44+G70+G96+G122+G148+G174+G200+G226+G252+G278+G304+G330+G356+G382</f>
        <v>135.99124</v>
      </c>
      <c r="H18" s="6">
        <f t="shared" si="2"/>
        <v>225.88800000000001</v>
      </c>
      <c r="I18" s="6">
        <f t="shared" si="3"/>
        <v>210.80724000000001</v>
      </c>
    </row>
    <row r="19" spans="1:9" ht="18.75" customHeight="1" x14ac:dyDescent="0.3">
      <c r="A19" s="8">
        <v>2230</v>
      </c>
      <c r="B19" s="27"/>
      <c r="C19" s="27"/>
      <c r="D19" s="6">
        <f t="shared" ref="D19:G19" si="8">D45+D71+D97+D123+D149+D175+D201+D227+D253+D279+D305+D331+D357+D383</f>
        <v>43435.856</v>
      </c>
      <c r="E19" s="6">
        <f t="shared" si="8"/>
        <v>43427.293000000005</v>
      </c>
      <c r="F19" s="6">
        <f t="shared" si="8"/>
        <v>35239.232000000004</v>
      </c>
      <c r="G19" s="6">
        <f t="shared" si="8"/>
        <v>34504.042440000005</v>
      </c>
      <c r="H19" s="6">
        <f t="shared" si="2"/>
        <v>78675.088000000003</v>
      </c>
      <c r="I19" s="6">
        <f t="shared" si="3"/>
        <v>77931.33544000001</v>
      </c>
    </row>
    <row r="20" spans="1:9" ht="18.75" customHeight="1" x14ac:dyDescent="0.3">
      <c r="A20" s="8">
        <v>2240</v>
      </c>
      <c r="B20" s="27"/>
      <c r="C20" s="27"/>
      <c r="D20" s="6">
        <f t="shared" ref="D20:G20" si="9">D46+D72+D98+D124+D150+D176+D202+D228+D254+D280+D306+D332+D358+D384</f>
        <v>10880.575000000001</v>
      </c>
      <c r="E20" s="6">
        <f t="shared" si="9"/>
        <v>10878.160999999998</v>
      </c>
      <c r="F20" s="6">
        <f t="shared" si="9"/>
        <v>2196.3020000000001</v>
      </c>
      <c r="G20" s="6">
        <f t="shared" si="9"/>
        <v>2019.78988</v>
      </c>
      <c r="H20" s="6">
        <f t="shared" si="2"/>
        <v>13076.877</v>
      </c>
      <c r="I20" s="6">
        <f t="shared" si="3"/>
        <v>12897.950879999999</v>
      </c>
    </row>
    <row r="21" spans="1:9" ht="18.75" customHeight="1" x14ac:dyDescent="0.3">
      <c r="A21" s="8">
        <v>2250</v>
      </c>
      <c r="B21" s="27"/>
      <c r="C21" s="27"/>
      <c r="D21" s="6">
        <f t="shared" ref="D21:G21" si="10">D47+D73+D99+D125+D151+D177+D203+D229+D255+D281+D307+D333+D359+D385</f>
        <v>791.42400000000009</v>
      </c>
      <c r="E21" s="6">
        <f t="shared" si="10"/>
        <v>791.33900000000006</v>
      </c>
      <c r="F21" s="6">
        <f t="shared" si="10"/>
        <v>359.53500000000003</v>
      </c>
      <c r="G21" s="6">
        <f t="shared" si="10"/>
        <v>122.75748000000002</v>
      </c>
      <c r="H21" s="6">
        <f t="shared" si="2"/>
        <v>1150.9590000000001</v>
      </c>
      <c r="I21" s="6">
        <f t="shared" si="3"/>
        <v>914.09648000000004</v>
      </c>
    </row>
    <row r="22" spans="1:9" ht="18.75" customHeight="1" x14ac:dyDescent="0.3">
      <c r="A22" s="8">
        <v>2271</v>
      </c>
      <c r="B22" s="27"/>
      <c r="C22" s="27"/>
      <c r="D22" s="6">
        <f t="shared" ref="D22:G22" si="11">D48+D74+D100+D126+D152+D178+D204+D230+D256+D282+D308+D334+D360+D386</f>
        <v>75696.947000000015</v>
      </c>
      <c r="E22" s="6">
        <f t="shared" si="11"/>
        <v>75676.810000000012</v>
      </c>
      <c r="F22" s="6">
        <f t="shared" si="11"/>
        <v>1324.1110000000001</v>
      </c>
      <c r="G22" s="6">
        <f t="shared" si="11"/>
        <v>1204.64471</v>
      </c>
      <c r="H22" s="6">
        <f t="shared" si="2"/>
        <v>77021.058000000019</v>
      </c>
      <c r="I22" s="6">
        <f t="shared" si="3"/>
        <v>76881.454710000005</v>
      </c>
    </row>
    <row r="23" spans="1:9" ht="18.75" customHeight="1" x14ac:dyDescent="0.3">
      <c r="A23" s="8">
        <v>2272</v>
      </c>
      <c r="B23" s="27"/>
      <c r="C23" s="27"/>
      <c r="D23" s="6">
        <f t="shared" ref="D23:G23" si="12">D49+D75+D101+D127+D153+D179+D205+D231+D257+D283+D309+D335+D361+D387</f>
        <v>4111.13</v>
      </c>
      <c r="E23" s="6">
        <f t="shared" si="12"/>
        <v>4110.8079999999991</v>
      </c>
      <c r="F23" s="6">
        <f t="shared" si="12"/>
        <v>447.14799999999997</v>
      </c>
      <c r="G23" s="6">
        <f t="shared" si="12"/>
        <v>438.78859999999997</v>
      </c>
      <c r="H23" s="6">
        <f t="shared" si="2"/>
        <v>4558.2780000000002</v>
      </c>
      <c r="I23" s="6">
        <f t="shared" si="3"/>
        <v>4549.5965999999989</v>
      </c>
    </row>
    <row r="24" spans="1:9" ht="18.75" customHeight="1" x14ac:dyDescent="0.3">
      <c r="A24" s="8">
        <v>2273</v>
      </c>
      <c r="B24" s="27"/>
      <c r="C24" s="27"/>
      <c r="D24" s="6">
        <f t="shared" ref="D24:G24" si="13">D50+D76+D102+D128+D154+D180+D206+D232+D258+D284+D310+D336+D362+D388</f>
        <v>18544.487000000001</v>
      </c>
      <c r="E24" s="6">
        <f t="shared" si="13"/>
        <v>18531.603000000003</v>
      </c>
      <c r="F24" s="6">
        <f t="shared" si="13"/>
        <v>409.53099999999995</v>
      </c>
      <c r="G24" s="6">
        <f t="shared" si="13"/>
        <v>387.02598999999998</v>
      </c>
      <c r="H24" s="6">
        <f t="shared" si="2"/>
        <v>18954.018</v>
      </c>
      <c r="I24" s="6">
        <f t="shared" si="3"/>
        <v>18918.628990000001</v>
      </c>
    </row>
    <row r="25" spans="1:9" ht="18.75" customHeight="1" x14ac:dyDescent="0.3">
      <c r="A25" s="8">
        <v>2274</v>
      </c>
      <c r="B25" s="27"/>
      <c r="C25" s="27"/>
      <c r="D25" s="6">
        <f t="shared" ref="D25:G25" si="14">D51+D77+D103+D129+D155+D181+D207+D233+D259+D285+D311+D337+D363+D389</f>
        <v>1000.37</v>
      </c>
      <c r="E25" s="6">
        <f t="shared" si="14"/>
        <v>1000.3680000000001</v>
      </c>
      <c r="F25" s="6">
        <f t="shared" si="14"/>
        <v>0.95499999999999996</v>
      </c>
      <c r="G25" s="6">
        <f t="shared" si="14"/>
        <v>0</v>
      </c>
      <c r="H25" s="6">
        <f t="shared" si="2"/>
        <v>1001.325</v>
      </c>
      <c r="I25" s="6">
        <f t="shared" si="3"/>
        <v>1000.3680000000001</v>
      </c>
    </row>
    <row r="26" spans="1:9" ht="18.75" customHeight="1" x14ac:dyDescent="0.3">
      <c r="A26" s="8">
        <v>2275</v>
      </c>
      <c r="B26" s="27"/>
      <c r="C26" s="27"/>
      <c r="D26" s="6">
        <f t="shared" ref="D26:G26" si="15">D52+D78+D104+D130+D156+D182+D208+D234+D260+D286+D312+D338+D364+D390</f>
        <v>771.32799999999997</v>
      </c>
      <c r="E26" s="6">
        <f t="shared" si="15"/>
        <v>771.17900000000009</v>
      </c>
      <c r="F26" s="6">
        <f t="shared" si="15"/>
        <v>48.652000000000001</v>
      </c>
      <c r="G26" s="6">
        <f t="shared" si="15"/>
        <v>48.068519999999999</v>
      </c>
      <c r="H26" s="6">
        <f t="shared" si="2"/>
        <v>819.98</v>
      </c>
      <c r="I26" s="6">
        <f t="shared" si="3"/>
        <v>819.24752000000012</v>
      </c>
    </row>
    <row r="27" spans="1:9" ht="18.75" customHeight="1" x14ac:dyDescent="0.3">
      <c r="A27" s="8">
        <v>2276</v>
      </c>
      <c r="B27" s="27"/>
      <c r="C27" s="27"/>
      <c r="D27" s="6">
        <f t="shared" ref="D27:G27" si="16">D53+D79+D105+D131+D157+D183+D209+D235+D261+D287+D313+D339+D365+D391</f>
        <v>262.95999999999998</v>
      </c>
      <c r="E27" s="6">
        <f t="shared" si="16"/>
        <v>262.95999999999998</v>
      </c>
      <c r="F27" s="6">
        <f t="shared" si="16"/>
        <v>0</v>
      </c>
      <c r="G27" s="6">
        <f t="shared" si="16"/>
        <v>0</v>
      </c>
      <c r="H27" s="6">
        <f t="shared" si="2"/>
        <v>262.95999999999998</v>
      </c>
      <c r="I27" s="6">
        <f t="shared" si="3"/>
        <v>262.95999999999998</v>
      </c>
    </row>
    <row r="28" spans="1:9" ht="18.75" customHeight="1" x14ac:dyDescent="0.3">
      <c r="A28" s="8">
        <v>2282</v>
      </c>
      <c r="B28" s="27"/>
      <c r="C28" s="27"/>
      <c r="D28" s="6">
        <f t="shared" ref="D28:G28" si="17">D54+D80+D106+D132+D158+D184+D210+D236+D262+D288+D314+D340+D366+D392</f>
        <v>4192.442</v>
      </c>
      <c r="E28" s="6">
        <f t="shared" si="17"/>
        <v>4192.3119999999999</v>
      </c>
      <c r="F28" s="6">
        <f t="shared" si="17"/>
        <v>71.448999999999998</v>
      </c>
      <c r="G28" s="6">
        <f t="shared" si="17"/>
        <v>69.077619999999996</v>
      </c>
      <c r="H28" s="6">
        <f t="shared" si="2"/>
        <v>4263.8909999999996</v>
      </c>
      <c r="I28" s="6">
        <f t="shared" si="3"/>
        <v>4261.3896199999999</v>
      </c>
    </row>
    <row r="29" spans="1:9" ht="18.75" customHeight="1" x14ac:dyDescent="0.3">
      <c r="A29" s="8">
        <v>2610</v>
      </c>
      <c r="B29" s="27"/>
      <c r="C29" s="27"/>
      <c r="D29" s="6">
        <f t="shared" ref="D29:G29" si="18">D55+D81+D107+D133+D159+D185+D211+D237+D263+D289+D315+D341+D367+D393</f>
        <v>4730.12</v>
      </c>
      <c r="E29" s="6">
        <f t="shared" si="18"/>
        <v>3284.6610000000001</v>
      </c>
      <c r="F29" s="6">
        <f t="shared" si="18"/>
        <v>0</v>
      </c>
      <c r="G29" s="6">
        <f t="shared" si="18"/>
        <v>0</v>
      </c>
      <c r="H29" s="6">
        <f t="shared" si="2"/>
        <v>4730.12</v>
      </c>
      <c r="I29" s="6">
        <f t="shared" si="3"/>
        <v>3284.6610000000001</v>
      </c>
    </row>
    <row r="30" spans="1:9" ht="18.75" customHeight="1" x14ac:dyDescent="0.3">
      <c r="A30" s="8">
        <v>2720</v>
      </c>
      <c r="B30" s="27"/>
      <c r="C30" s="27"/>
      <c r="D30" s="6">
        <f t="shared" ref="D30:G30" si="19">D56+D82+D108+D134+D160+D186+D212+D238+D264+D290+D316+D342+D368+D394</f>
        <v>18768.602999999999</v>
      </c>
      <c r="E30" s="6">
        <f t="shared" si="19"/>
        <v>18768.594000000001</v>
      </c>
      <c r="F30" s="6">
        <f t="shared" si="19"/>
        <v>654.65200000000004</v>
      </c>
      <c r="G30" s="6">
        <f t="shared" si="19"/>
        <v>649.99132000000009</v>
      </c>
      <c r="H30" s="6">
        <f t="shared" si="2"/>
        <v>19423.254999999997</v>
      </c>
      <c r="I30" s="6">
        <f t="shared" si="3"/>
        <v>19418.585320000002</v>
      </c>
    </row>
    <row r="31" spans="1:9" ht="18.75" customHeight="1" x14ac:dyDescent="0.3">
      <c r="A31" s="8">
        <v>2730</v>
      </c>
      <c r="B31" s="27"/>
      <c r="C31" s="27"/>
      <c r="D31" s="6">
        <f t="shared" ref="D31:G31" si="20">D57+D83+D109+D135+D161+D187+D213+D239+D265+D291+D317+D343+D369+D395</f>
        <v>1393.5219999999999</v>
      </c>
      <c r="E31" s="6">
        <f t="shared" si="20"/>
        <v>1393.5030000000002</v>
      </c>
      <c r="F31" s="6">
        <f t="shared" si="20"/>
        <v>14.955</v>
      </c>
      <c r="G31" s="6">
        <f t="shared" si="20"/>
        <v>14.952450000000001</v>
      </c>
      <c r="H31" s="6">
        <f t="shared" si="2"/>
        <v>1408.4769999999999</v>
      </c>
      <c r="I31" s="6">
        <f t="shared" si="3"/>
        <v>1408.4554500000002</v>
      </c>
    </row>
    <row r="32" spans="1:9" ht="18.75" customHeight="1" x14ac:dyDescent="0.3">
      <c r="A32" s="8">
        <v>2800</v>
      </c>
      <c r="B32" s="27"/>
      <c r="C32" s="27"/>
      <c r="D32" s="6">
        <f t="shared" ref="D32:G32" si="21">D58+D84+D110+D136+D162+D188+D214+D240+D266+D292+D318+D344+D370+D396</f>
        <v>42.657000000000004</v>
      </c>
      <c r="E32" s="6">
        <f t="shared" si="21"/>
        <v>42.65</v>
      </c>
      <c r="F32" s="6">
        <f t="shared" si="21"/>
        <v>238.107</v>
      </c>
      <c r="G32" s="6">
        <f t="shared" si="21"/>
        <v>234.77082999999999</v>
      </c>
      <c r="H32" s="6">
        <f t="shared" si="2"/>
        <v>280.76400000000001</v>
      </c>
      <c r="I32" s="6">
        <f t="shared" si="3"/>
        <v>277.42082999999997</v>
      </c>
    </row>
    <row r="33" spans="1:9" ht="18.75" customHeight="1" x14ac:dyDescent="0.3">
      <c r="A33" s="14" t="s">
        <v>11</v>
      </c>
      <c r="B33" s="27"/>
      <c r="C33" s="27"/>
      <c r="D33" s="13">
        <f>SUM(D34:D38)</f>
        <v>0</v>
      </c>
      <c r="E33" s="13">
        <f t="shared" ref="E33:G33" si="22">SUM(E34:E38)</f>
        <v>0</v>
      </c>
      <c r="F33" s="13">
        <f t="shared" si="22"/>
        <v>113572.25758999999</v>
      </c>
      <c r="G33" s="13">
        <f t="shared" si="22"/>
        <v>113112.41852000001</v>
      </c>
      <c r="H33" s="13">
        <f t="shared" si="2"/>
        <v>113572.25758999999</v>
      </c>
      <c r="I33" s="13">
        <f t="shared" si="3"/>
        <v>113112.41852000001</v>
      </c>
    </row>
    <row r="34" spans="1:9" s="5" customFormat="1" ht="18.75" customHeight="1" x14ac:dyDescent="0.25">
      <c r="A34" s="8">
        <v>3110</v>
      </c>
      <c r="B34" s="27"/>
      <c r="C34" s="27"/>
      <c r="D34" s="6">
        <f t="shared" ref="D34:G34" si="23">D60+D86+D112+D138+D164+D190+D216+D242+D268+D294+D320+D346+D372+D398</f>
        <v>0</v>
      </c>
      <c r="E34" s="6">
        <f t="shared" si="23"/>
        <v>0</v>
      </c>
      <c r="F34" s="6">
        <f t="shared" si="23"/>
        <v>105027.36900000001</v>
      </c>
      <c r="G34" s="6">
        <f t="shared" si="23"/>
        <v>104569.17167000001</v>
      </c>
      <c r="H34" s="6">
        <f t="shared" si="2"/>
        <v>105027.36900000001</v>
      </c>
      <c r="I34" s="6">
        <f t="shared" si="3"/>
        <v>104569.17167000001</v>
      </c>
    </row>
    <row r="35" spans="1:9" s="5" customFormat="1" ht="18.75" customHeight="1" x14ac:dyDescent="0.25">
      <c r="A35" s="8">
        <v>3122</v>
      </c>
      <c r="B35" s="27"/>
      <c r="C35" s="27"/>
      <c r="D35" s="6">
        <f t="shared" ref="D35:G35" si="24">D61+D87+D113+D139+D165+D191+D217+D243+D269+D295+D321+D347+D373+D399</f>
        <v>0</v>
      </c>
      <c r="E35" s="6">
        <f t="shared" si="24"/>
        <v>0</v>
      </c>
      <c r="F35" s="6">
        <f t="shared" si="24"/>
        <v>770.05499999999995</v>
      </c>
      <c r="G35" s="6">
        <f t="shared" si="24"/>
        <v>770.05490999999995</v>
      </c>
      <c r="H35" s="6">
        <f t="shared" si="2"/>
        <v>770.05499999999995</v>
      </c>
      <c r="I35" s="6">
        <f t="shared" si="3"/>
        <v>770.05490999999995</v>
      </c>
    </row>
    <row r="36" spans="1:9" s="5" customFormat="1" ht="18.75" customHeight="1" x14ac:dyDescent="0.25">
      <c r="A36" s="8">
        <v>3132</v>
      </c>
      <c r="B36" s="27"/>
      <c r="C36" s="27"/>
      <c r="D36" s="6">
        <f t="shared" ref="D36:G37" si="25">D62+D88+D114+D140+D166+D192+D218+D244+D270+D296+D322+D348+D374+D400</f>
        <v>0</v>
      </c>
      <c r="E36" s="6">
        <f t="shared" si="25"/>
        <v>0</v>
      </c>
      <c r="F36" s="6">
        <f t="shared" si="25"/>
        <v>6927.0755900000004</v>
      </c>
      <c r="G36" s="6">
        <f t="shared" si="25"/>
        <v>6925.4341700000004</v>
      </c>
      <c r="H36" s="6">
        <f t="shared" si="2"/>
        <v>6927.0755900000004</v>
      </c>
      <c r="I36" s="6">
        <f t="shared" si="3"/>
        <v>6925.4341700000004</v>
      </c>
    </row>
    <row r="37" spans="1:9" s="5" customFormat="1" ht="18.75" customHeight="1" x14ac:dyDescent="0.25">
      <c r="A37" s="8">
        <v>3142</v>
      </c>
      <c r="B37" s="27"/>
      <c r="C37" s="27"/>
      <c r="D37" s="6">
        <f t="shared" si="25"/>
        <v>0</v>
      </c>
      <c r="E37" s="6">
        <f t="shared" si="25"/>
        <v>0</v>
      </c>
      <c r="F37" s="6">
        <f t="shared" si="25"/>
        <v>502.267</v>
      </c>
      <c r="G37" s="6">
        <f t="shared" si="25"/>
        <v>502.26677000000001</v>
      </c>
      <c r="H37" s="6">
        <f t="shared" ref="H37:H38" si="26">D37+F37</f>
        <v>502.267</v>
      </c>
      <c r="I37" s="6">
        <f t="shared" ref="I37:I38" si="27">E37+G37</f>
        <v>502.26677000000001</v>
      </c>
    </row>
    <row r="38" spans="1:9" s="5" customFormat="1" ht="18.75" customHeight="1" x14ac:dyDescent="0.25">
      <c r="A38" s="8">
        <v>3210</v>
      </c>
      <c r="B38" s="27"/>
      <c r="C38" s="27"/>
      <c r="D38" s="6">
        <f t="shared" ref="D38:G38" si="28">D64+D90+D116+D142+D168+D194+D220+D246+D272+D298+D324+D350+D376+D402</f>
        <v>0</v>
      </c>
      <c r="E38" s="6">
        <f t="shared" si="28"/>
        <v>0</v>
      </c>
      <c r="F38" s="6">
        <f>F64+F90+F116+F142+F168+F194+F220+F246+F272+F298+F324+F350+F376+F402</f>
        <v>345.49099999999999</v>
      </c>
      <c r="G38" s="6">
        <f t="shared" si="28"/>
        <v>345.49099999999999</v>
      </c>
      <c r="H38" s="6">
        <f t="shared" si="26"/>
        <v>345.49099999999999</v>
      </c>
      <c r="I38" s="6">
        <f t="shared" si="27"/>
        <v>345.49099999999999</v>
      </c>
    </row>
    <row r="39" spans="1:9" ht="24" customHeight="1" x14ac:dyDescent="0.3">
      <c r="A39" s="11" t="s">
        <v>15</v>
      </c>
      <c r="B39" s="11" t="s">
        <v>18</v>
      </c>
      <c r="C39" s="12" t="s">
        <v>16</v>
      </c>
      <c r="D39" s="13">
        <f>D40+D59</f>
        <v>350465.60099999991</v>
      </c>
      <c r="E39" s="13">
        <f t="shared" ref="E39" si="29">E40+E59</f>
        <v>350160.06300000002</v>
      </c>
      <c r="F39" s="13">
        <f t="shared" ref="F39" si="30">F40+F59</f>
        <v>125440.48409000001</v>
      </c>
      <c r="G39" s="13">
        <f t="shared" ref="G39" si="31">G40+G59</f>
        <v>124628.50994</v>
      </c>
      <c r="H39" s="13">
        <f>D39+F39</f>
        <v>475906.08508999995</v>
      </c>
      <c r="I39" s="13">
        <f>E39+G39</f>
        <v>474788.57294000004</v>
      </c>
    </row>
    <row r="40" spans="1:9" ht="18.75" customHeight="1" x14ac:dyDescent="0.3">
      <c r="A40" s="7" t="s">
        <v>10</v>
      </c>
      <c r="B40" s="28"/>
      <c r="C40" s="28"/>
      <c r="D40" s="6">
        <f>SUM(D41:D58)</f>
        <v>350465.60099999991</v>
      </c>
      <c r="E40" s="6">
        <f t="shared" ref="E40" si="32">SUM(E41:E58)</f>
        <v>350160.06300000002</v>
      </c>
      <c r="F40" s="6">
        <f t="shared" ref="F40" si="33">SUM(F41:F58)</f>
        <v>38711.946000000011</v>
      </c>
      <c r="G40" s="6">
        <f t="shared" ref="G40" si="34">SUM(G41:G58)</f>
        <v>37902.299889999995</v>
      </c>
      <c r="H40" s="6">
        <f t="shared" ref="H40:H64" si="35">D40+F40</f>
        <v>389177.5469999999</v>
      </c>
      <c r="I40" s="6">
        <f t="shared" ref="I40:I64" si="36">E40+G40</f>
        <v>388062.36288999999</v>
      </c>
    </row>
    <row r="41" spans="1:9" ht="18.75" customHeight="1" x14ac:dyDescent="0.3">
      <c r="A41" s="8">
        <v>2111</v>
      </c>
      <c r="B41" s="28"/>
      <c r="C41" s="28"/>
      <c r="D41" s="6">
        <v>226934.943</v>
      </c>
      <c r="E41" s="6">
        <v>226687.83799999999</v>
      </c>
      <c r="F41" s="6">
        <v>29.2</v>
      </c>
      <c r="G41" s="6">
        <v>17.34667</v>
      </c>
      <c r="H41" s="6">
        <f t="shared" si="35"/>
        <v>226964.14300000001</v>
      </c>
      <c r="I41" s="6">
        <f t="shared" si="36"/>
        <v>226705.18466999999</v>
      </c>
    </row>
    <row r="42" spans="1:9" ht="18.75" customHeight="1" x14ac:dyDescent="0.3">
      <c r="A42" s="8">
        <v>2120</v>
      </c>
      <c r="B42" s="28"/>
      <c r="C42" s="28"/>
      <c r="D42" s="6">
        <v>50058.197999999997</v>
      </c>
      <c r="E42" s="6">
        <v>50005.084000000003</v>
      </c>
      <c r="F42" s="6">
        <v>8.2070000000000007</v>
      </c>
      <c r="G42" s="6">
        <v>3.7279499999999999</v>
      </c>
      <c r="H42" s="6">
        <f t="shared" si="35"/>
        <v>50066.404999999999</v>
      </c>
      <c r="I42" s="6">
        <f t="shared" si="36"/>
        <v>50008.811950000003</v>
      </c>
    </row>
    <row r="43" spans="1:9" ht="18.75" customHeight="1" x14ac:dyDescent="0.3">
      <c r="A43" s="8">
        <v>2210</v>
      </c>
      <c r="B43" s="28"/>
      <c r="C43" s="28"/>
      <c r="D43" s="6">
        <v>2125.5410000000002</v>
      </c>
      <c r="E43" s="6">
        <v>2125.5219999999999</v>
      </c>
      <c r="F43" s="6">
        <f>66.983+3733.449</f>
        <v>3800.4320000000002</v>
      </c>
      <c r="G43" s="6">
        <f>25.01494+3704.3644</f>
        <v>3729.37934</v>
      </c>
      <c r="H43" s="6">
        <f t="shared" si="35"/>
        <v>5925.973</v>
      </c>
      <c r="I43" s="6">
        <f t="shared" si="36"/>
        <v>5854.9013400000003</v>
      </c>
    </row>
    <row r="44" spans="1:9" ht="18.75" customHeight="1" x14ac:dyDescent="0.3">
      <c r="A44" s="8">
        <v>2220</v>
      </c>
      <c r="B44" s="28"/>
      <c r="C44" s="28"/>
      <c r="D44" s="6">
        <v>22.175999999999998</v>
      </c>
      <c r="E44" s="6">
        <v>22.175999999999998</v>
      </c>
      <c r="F44" s="6">
        <v>101.76</v>
      </c>
      <c r="G44" s="6">
        <v>101.75739</v>
      </c>
      <c r="H44" s="6">
        <f t="shared" si="35"/>
        <v>123.93600000000001</v>
      </c>
      <c r="I44" s="6">
        <f t="shared" si="36"/>
        <v>123.93339</v>
      </c>
    </row>
    <row r="45" spans="1:9" ht="18.75" customHeight="1" x14ac:dyDescent="0.3">
      <c r="A45" s="8">
        <v>2230</v>
      </c>
      <c r="B45" s="28"/>
      <c r="C45" s="28"/>
      <c r="D45" s="6">
        <v>25135.005000000001</v>
      </c>
      <c r="E45" s="6">
        <v>25134.99</v>
      </c>
      <c r="F45" s="6">
        <f>34722.014+9.519</f>
        <v>34731.533000000003</v>
      </c>
      <c r="G45" s="6">
        <f>34002.86793+9.5167</f>
        <v>34012.38463</v>
      </c>
      <c r="H45" s="6">
        <f t="shared" si="35"/>
        <v>59866.538</v>
      </c>
      <c r="I45" s="6">
        <f t="shared" si="36"/>
        <v>59147.374630000006</v>
      </c>
    </row>
    <row r="46" spans="1:9" ht="18.75" customHeight="1" x14ac:dyDescent="0.3">
      <c r="A46" s="8">
        <v>2240</v>
      </c>
      <c r="B46" s="28"/>
      <c r="C46" s="28"/>
      <c r="D46" s="6">
        <v>4142.4970000000003</v>
      </c>
      <c r="E46" s="6">
        <v>4141.6930000000002</v>
      </c>
      <c r="F46" s="6">
        <f>0.559+13.93</f>
        <v>14.488999999999999</v>
      </c>
      <c r="G46" s="6">
        <f>0.4795+13.71251</f>
        <v>14.19201</v>
      </c>
      <c r="H46" s="6">
        <f t="shared" si="35"/>
        <v>4156.9859999999999</v>
      </c>
      <c r="I46" s="6">
        <f t="shared" si="36"/>
        <v>4155.88501</v>
      </c>
    </row>
    <row r="47" spans="1:9" ht="18.75" customHeight="1" x14ac:dyDescent="0.3">
      <c r="A47" s="8">
        <v>2250</v>
      </c>
      <c r="B47" s="28"/>
      <c r="C47" s="28"/>
      <c r="D47" s="6">
        <v>7.165</v>
      </c>
      <c r="E47" s="6">
        <v>7.1639999999999997</v>
      </c>
      <c r="F47" s="6"/>
      <c r="G47" s="6"/>
      <c r="H47" s="6">
        <f t="shared" si="35"/>
        <v>7.165</v>
      </c>
      <c r="I47" s="6">
        <f t="shared" si="36"/>
        <v>7.1639999999999997</v>
      </c>
    </row>
    <row r="48" spans="1:9" ht="18.75" customHeight="1" x14ac:dyDescent="0.3">
      <c r="A48" s="8">
        <v>2271</v>
      </c>
      <c r="B48" s="28"/>
      <c r="C48" s="28"/>
      <c r="D48" s="6">
        <v>31187.931</v>
      </c>
      <c r="E48" s="6">
        <v>31187.906999999999</v>
      </c>
      <c r="F48" s="6">
        <v>0.55300000000000005</v>
      </c>
      <c r="G48" s="6">
        <v>0.17</v>
      </c>
      <c r="H48" s="6">
        <f t="shared" si="35"/>
        <v>31188.484</v>
      </c>
      <c r="I48" s="6">
        <f t="shared" si="36"/>
        <v>31188.076999999997</v>
      </c>
    </row>
    <row r="49" spans="1:9" ht="18.75" customHeight="1" x14ac:dyDescent="0.3">
      <c r="A49" s="8">
        <v>2272</v>
      </c>
      <c r="B49" s="28"/>
      <c r="C49" s="28"/>
      <c r="D49" s="6">
        <v>2059.9459999999999</v>
      </c>
      <c r="E49" s="6">
        <v>2059.9169999999999</v>
      </c>
      <c r="F49" s="6">
        <v>0.46400000000000002</v>
      </c>
      <c r="G49" s="6">
        <v>7.936E-2</v>
      </c>
      <c r="H49" s="6">
        <f t="shared" si="35"/>
        <v>2060.41</v>
      </c>
      <c r="I49" s="6">
        <f t="shared" si="36"/>
        <v>2059.9963600000001</v>
      </c>
    </row>
    <row r="50" spans="1:9" ht="18.75" customHeight="1" x14ac:dyDescent="0.3">
      <c r="A50" s="8">
        <v>2273</v>
      </c>
      <c r="B50" s="28"/>
      <c r="C50" s="28"/>
      <c r="D50" s="6">
        <v>8296.0779999999995</v>
      </c>
      <c r="E50" s="6">
        <v>8291.6839999999993</v>
      </c>
      <c r="F50" s="6">
        <v>0.91900000000000004</v>
      </c>
      <c r="G50" s="6">
        <v>0.37136000000000002</v>
      </c>
      <c r="H50" s="6">
        <f t="shared" si="35"/>
        <v>8296.9969999999994</v>
      </c>
      <c r="I50" s="6">
        <f t="shared" si="36"/>
        <v>8292.0553599999985</v>
      </c>
    </row>
    <row r="51" spans="1:9" ht="18.75" customHeight="1" x14ac:dyDescent="0.3">
      <c r="A51" s="8">
        <v>2274</v>
      </c>
      <c r="B51" s="28"/>
      <c r="C51" s="28"/>
      <c r="D51" s="6">
        <v>100.315</v>
      </c>
      <c r="E51" s="6">
        <v>100.31399999999999</v>
      </c>
      <c r="F51" s="6"/>
      <c r="G51" s="6"/>
      <c r="H51" s="6">
        <f t="shared" si="35"/>
        <v>100.315</v>
      </c>
      <c r="I51" s="6">
        <f t="shared" si="36"/>
        <v>100.31399999999999</v>
      </c>
    </row>
    <row r="52" spans="1:9" ht="18.75" customHeight="1" x14ac:dyDescent="0.3">
      <c r="A52" s="8">
        <v>2275</v>
      </c>
      <c r="B52" s="28"/>
      <c r="C52" s="28"/>
      <c r="D52" s="6">
        <v>277.35899999999998</v>
      </c>
      <c r="E52" s="6">
        <v>277.34500000000003</v>
      </c>
      <c r="F52" s="6"/>
      <c r="G52" s="6"/>
      <c r="H52" s="6">
        <f t="shared" si="35"/>
        <v>277.35899999999998</v>
      </c>
      <c r="I52" s="6">
        <f t="shared" si="36"/>
        <v>277.34500000000003</v>
      </c>
    </row>
    <row r="53" spans="1:9" ht="18.75" hidden="1" customHeight="1" x14ac:dyDescent="0.3">
      <c r="A53" s="8">
        <v>2276</v>
      </c>
      <c r="B53" s="28"/>
      <c r="C53" s="28"/>
      <c r="D53" s="6"/>
      <c r="E53" s="6"/>
      <c r="F53" s="6"/>
      <c r="G53" s="6"/>
      <c r="H53" s="6">
        <f t="shared" si="35"/>
        <v>0</v>
      </c>
      <c r="I53" s="6">
        <f t="shared" si="36"/>
        <v>0</v>
      </c>
    </row>
    <row r="54" spans="1:9" ht="18.75" customHeight="1" x14ac:dyDescent="0.3">
      <c r="A54" s="8">
        <v>2282</v>
      </c>
      <c r="B54" s="28"/>
      <c r="C54" s="28"/>
      <c r="D54" s="6">
        <v>107.88</v>
      </c>
      <c r="E54" s="6">
        <v>107.863</v>
      </c>
      <c r="F54" s="6">
        <v>0.58599999999999997</v>
      </c>
      <c r="G54" s="6">
        <v>0.58596999999999999</v>
      </c>
      <c r="H54" s="6">
        <f t="shared" si="35"/>
        <v>108.46599999999999</v>
      </c>
      <c r="I54" s="6">
        <f t="shared" si="36"/>
        <v>108.44897</v>
      </c>
    </row>
    <row r="55" spans="1:9" ht="18.75" hidden="1" customHeight="1" x14ac:dyDescent="0.3">
      <c r="A55" s="8">
        <v>2610</v>
      </c>
      <c r="B55" s="28"/>
      <c r="C55" s="28"/>
      <c r="D55" s="6"/>
      <c r="E55" s="6"/>
      <c r="F55" s="6"/>
      <c r="G55" s="6"/>
      <c r="H55" s="6">
        <f t="shared" si="35"/>
        <v>0</v>
      </c>
      <c r="I55" s="6">
        <f t="shared" si="36"/>
        <v>0</v>
      </c>
    </row>
    <row r="56" spans="1:9" ht="18.75" hidden="1" customHeight="1" x14ac:dyDescent="0.3">
      <c r="A56" s="8">
        <v>2720</v>
      </c>
      <c r="B56" s="28"/>
      <c r="C56" s="28"/>
      <c r="D56" s="6"/>
      <c r="E56" s="6"/>
      <c r="F56" s="6"/>
      <c r="G56" s="6"/>
      <c r="H56" s="6">
        <f t="shared" si="35"/>
        <v>0</v>
      </c>
      <c r="I56" s="6">
        <f t="shared" si="36"/>
        <v>0</v>
      </c>
    </row>
    <row r="57" spans="1:9" ht="18.75" hidden="1" customHeight="1" x14ac:dyDescent="0.3">
      <c r="A57" s="8">
        <v>2730</v>
      </c>
      <c r="B57" s="28"/>
      <c r="C57" s="28"/>
      <c r="D57" s="6"/>
      <c r="E57" s="6"/>
      <c r="F57" s="6"/>
      <c r="G57" s="6"/>
      <c r="H57" s="6">
        <f t="shared" si="35"/>
        <v>0</v>
      </c>
      <c r="I57" s="6">
        <f t="shared" si="36"/>
        <v>0</v>
      </c>
    </row>
    <row r="58" spans="1:9" ht="18.75" customHeight="1" x14ac:dyDescent="0.3">
      <c r="A58" s="8">
        <v>2800</v>
      </c>
      <c r="B58" s="28"/>
      <c r="C58" s="28"/>
      <c r="D58" s="6">
        <v>10.567</v>
      </c>
      <c r="E58" s="6">
        <v>10.566000000000001</v>
      </c>
      <c r="F58" s="6">
        <v>23.803000000000001</v>
      </c>
      <c r="G58" s="6">
        <v>22.305209999999999</v>
      </c>
      <c r="H58" s="6">
        <f t="shared" si="35"/>
        <v>34.370000000000005</v>
      </c>
      <c r="I58" s="6">
        <f t="shared" si="36"/>
        <v>32.871209999999998</v>
      </c>
    </row>
    <row r="59" spans="1:9" ht="18.75" customHeight="1" x14ac:dyDescent="0.3">
      <c r="A59" s="7" t="s">
        <v>11</v>
      </c>
      <c r="B59" s="28"/>
      <c r="C59" s="28"/>
      <c r="D59" s="6">
        <f>SUM(D60:D64)</f>
        <v>0</v>
      </c>
      <c r="E59" s="6">
        <f t="shared" ref="E59" si="37">SUM(E60:E64)</f>
        <v>0</v>
      </c>
      <c r="F59" s="6">
        <f t="shared" ref="F59" si="38">SUM(F60:F64)</f>
        <v>86728.538090000002</v>
      </c>
      <c r="G59" s="6">
        <f t="shared" ref="G59" si="39">SUM(G60:G64)</f>
        <v>86726.210050000009</v>
      </c>
      <c r="H59" s="6">
        <f t="shared" si="35"/>
        <v>86728.538090000002</v>
      </c>
      <c r="I59" s="6">
        <f t="shared" si="36"/>
        <v>86726.210050000009</v>
      </c>
    </row>
    <row r="60" spans="1:9" s="5" customFormat="1" ht="18.75" customHeight="1" x14ac:dyDescent="0.25">
      <c r="A60" s="8">
        <v>3110</v>
      </c>
      <c r="B60" s="28"/>
      <c r="C60" s="28"/>
      <c r="D60" s="9"/>
      <c r="E60" s="9"/>
      <c r="F60" s="9">
        <f>2.32+80276.943+5806.218</f>
        <v>86085.481</v>
      </c>
      <c r="G60" s="9">
        <f>80276.94253+5806.21292</f>
        <v>86083.155450000006</v>
      </c>
      <c r="H60" s="6">
        <f t="shared" si="35"/>
        <v>86085.481</v>
      </c>
      <c r="I60" s="6">
        <f t="shared" si="36"/>
        <v>86083.155450000006</v>
      </c>
    </row>
    <row r="61" spans="1:9" s="5" customFormat="1" ht="18.75" hidden="1" customHeight="1" x14ac:dyDescent="0.25">
      <c r="A61" s="8">
        <v>3122</v>
      </c>
      <c r="B61" s="28"/>
      <c r="C61" s="28"/>
      <c r="D61" s="9"/>
      <c r="E61" s="9"/>
      <c r="F61" s="9"/>
      <c r="G61" s="9"/>
      <c r="H61" s="6">
        <f t="shared" si="35"/>
        <v>0</v>
      </c>
      <c r="I61" s="6">
        <f t="shared" si="36"/>
        <v>0</v>
      </c>
    </row>
    <row r="62" spans="1:9" s="5" customFormat="1" ht="18.75" customHeight="1" x14ac:dyDescent="0.25">
      <c r="A62" s="8">
        <v>3132</v>
      </c>
      <c r="B62" s="28"/>
      <c r="C62" s="28"/>
      <c r="D62" s="9"/>
      <c r="E62" s="9"/>
      <c r="F62" s="9">
        <v>643.05709000000002</v>
      </c>
      <c r="G62" s="9">
        <v>643.05460000000005</v>
      </c>
      <c r="H62" s="6">
        <f t="shared" si="35"/>
        <v>643.05709000000002</v>
      </c>
      <c r="I62" s="6">
        <f t="shared" si="36"/>
        <v>643.05460000000005</v>
      </c>
    </row>
    <row r="63" spans="1:9" s="5" customFormat="1" ht="18.75" hidden="1" customHeight="1" x14ac:dyDescent="0.25">
      <c r="A63" s="8">
        <v>3142</v>
      </c>
      <c r="B63" s="28"/>
      <c r="C63" s="28"/>
      <c r="D63" s="9"/>
      <c r="E63" s="9"/>
      <c r="F63" s="9"/>
      <c r="G63" s="9"/>
      <c r="H63" s="6">
        <f t="shared" ref="H63" si="40">D63+F63</f>
        <v>0</v>
      </c>
      <c r="I63" s="6">
        <f t="shared" ref="I63" si="41">E63+G63</f>
        <v>0</v>
      </c>
    </row>
    <row r="64" spans="1:9" s="5" customFormat="1" ht="18.75" hidden="1" customHeight="1" x14ac:dyDescent="0.25">
      <c r="A64" s="8"/>
      <c r="B64" s="28"/>
      <c r="C64" s="28"/>
      <c r="D64" s="9"/>
      <c r="E64" s="9"/>
      <c r="F64" s="9"/>
      <c r="G64" s="9"/>
      <c r="H64" s="6">
        <f t="shared" si="35"/>
        <v>0</v>
      </c>
      <c r="I64" s="6">
        <f t="shared" si="36"/>
        <v>0</v>
      </c>
    </row>
    <row r="65" spans="1:9" ht="81.75" customHeight="1" x14ac:dyDescent="0.3">
      <c r="A65" s="11" t="s">
        <v>17</v>
      </c>
      <c r="B65" s="11" t="s">
        <v>19</v>
      </c>
      <c r="C65" s="12" t="s">
        <v>20</v>
      </c>
      <c r="D65" s="13">
        <f>D66+D85</f>
        <v>582420.31900000013</v>
      </c>
      <c r="E65" s="13">
        <f t="shared" ref="E65" si="42">E66+E85</f>
        <v>574305.01599999995</v>
      </c>
      <c r="F65" s="13">
        <f t="shared" ref="F65" si="43">F66+F85</f>
        <v>28169.8105</v>
      </c>
      <c r="G65" s="13">
        <f t="shared" ref="G65" si="44">G66+G85</f>
        <v>27462.311880000001</v>
      </c>
      <c r="H65" s="13">
        <f>D65+F65</f>
        <v>610590.12950000016</v>
      </c>
      <c r="I65" s="13">
        <f>E65+G65</f>
        <v>601767.32788</v>
      </c>
    </row>
    <row r="66" spans="1:9" x14ac:dyDescent="0.3">
      <c r="A66" s="7" t="s">
        <v>10</v>
      </c>
      <c r="B66" s="28"/>
      <c r="C66" s="28"/>
      <c r="D66" s="6">
        <f>SUM(D67:D84)</f>
        <v>582420.31900000013</v>
      </c>
      <c r="E66" s="6">
        <f t="shared" ref="E66" si="45">SUM(E67:E84)</f>
        <v>574305.01599999995</v>
      </c>
      <c r="F66" s="6">
        <f t="shared" ref="F66" si="46">SUM(F67:F84)</f>
        <v>7407.9659999999994</v>
      </c>
      <c r="G66" s="6">
        <f t="shared" ref="G66" si="47">SUM(G67:G84)</f>
        <v>6835.0668100000003</v>
      </c>
      <c r="H66" s="6">
        <f t="shared" ref="H66:H90" si="48">D66+F66</f>
        <v>589828.28500000015</v>
      </c>
      <c r="I66" s="6">
        <f t="shared" ref="I66:I90" si="49">E66+G66</f>
        <v>581140.08280999993</v>
      </c>
    </row>
    <row r="67" spans="1:9" x14ac:dyDescent="0.3">
      <c r="A67" s="8">
        <v>2111</v>
      </c>
      <c r="B67" s="28"/>
      <c r="C67" s="28"/>
      <c r="D67" s="6">
        <v>414954.21600000001</v>
      </c>
      <c r="E67" s="6">
        <v>409913.36200000002</v>
      </c>
      <c r="F67" s="6">
        <v>2031.3009999999999</v>
      </c>
      <c r="G67" s="6">
        <v>1926.4288100000001</v>
      </c>
      <c r="H67" s="6">
        <f t="shared" si="48"/>
        <v>416985.51699999999</v>
      </c>
      <c r="I67" s="6">
        <f t="shared" si="49"/>
        <v>411839.79081000003</v>
      </c>
    </row>
    <row r="68" spans="1:9" x14ac:dyDescent="0.3">
      <c r="A68" s="8">
        <v>2120</v>
      </c>
      <c r="B68" s="28"/>
      <c r="C68" s="28"/>
      <c r="D68" s="6">
        <v>91262.263000000006</v>
      </c>
      <c r="E68" s="6">
        <v>89645.971999999994</v>
      </c>
      <c r="F68" s="6">
        <v>440.35300000000001</v>
      </c>
      <c r="G68" s="6">
        <v>415.86482999999998</v>
      </c>
      <c r="H68" s="6">
        <f t="shared" si="48"/>
        <v>91702.616000000009</v>
      </c>
      <c r="I68" s="6">
        <f t="shared" si="49"/>
        <v>90061.83683</v>
      </c>
    </row>
    <row r="69" spans="1:9" x14ac:dyDescent="0.3">
      <c r="A69" s="8">
        <v>2210</v>
      </c>
      <c r="B69" s="28"/>
      <c r="C69" s="28"/>
      <c r="D69" s="6">
        <v>12263.512000000001</v>
      </c>
      <c r="E69" s="6">
        <v>12263.125</v>
      </c>
      <c r="F69" s="6">
        <f>760.117+3023.192</f>
        <v>3783.3090000000002</v>
      </c>
      <c r="G69" s="6">
        <f>466.61549+2945.89897</f>
        <v>3412.5144600000003</v>
      </c>
      <c r="H69" s="6">
        <f t="shared" si="48"/>
        <v>16046.821</v>
      </c>
      <c r="I69" s="6">
        <f t="shared" si="49"/>
        <v>15675.63946</v>
      </c>
    </row>
    <row r="70" spans="1:9" x14ac:dyDescent="0.3">
      <c r="A70" s="8">
        <v>2220</v>
      </c>
      <c r="B70" s="28"/>
      <c r="C70" s="28"/>
      <c r="D70" s="6">
        <v>9.641</v>
      </c>
      <c r="E70" s="6">
        <v>9.64</v>
      </c>
      <c r="F70" s="6">
        <f>7.372+19.767</f>
        <v>27.138999999999999</v>
      </c>
      <c r="G70" s="6">
        <f>1.6+14.76147</f>
        <v>16.361470000000001</v>
      </c>
      <c r="H70" s="6">
        <f t="shared" si="48"/>
        <v>36.78</v>
      </c>
      <c r="I70" s="6">
        <f t="shared" si="49"/>
        <v>26.001470000000001</v>
      </c>
    </row>
    <row r="71" spans="1:9" x14ac:dyDescent="0.3">
      <c r="A71" s="8">
        <v>2230</v>
      </c>
      <c r="B71" s="28"/>
      <c r="C71" s="28"/>
      <c r="D71" s="6">
        <v>16385.280999999999</v>
      </c>
      <c r="E71" s="6">
        <v>16376.734</v>
      </c>
      <c r="F71" s="6">
        <v>156.58799999999999</v>
      </c>
      <c r="G71" s="6">
        <v>152.55509000000001</v>
      </c>
      <c r="H71" s="6">
        <f t="shared" si="48"/>
        <v>16541.868999999999</v>
      </c>
      <c r="I71" s="6">
        <f t="shared" si="49"/>
        <v>16529.289090000002</v>
      </c>
    </row>
    <row r="72" spans="1:9" x14ac:dyDescent="0.3">
      <c r="A72" s="8">
        <v>2240</v>
      </c>
      <c r="B72" s="28"/>
      <c r="C72" s="28"/>
      <c r="D72" s="6">
        <v>4527.7889999999998</v>
      </c>
      <c r="E72" s="6">
        <v>4527.6809999999996</v>
      </c>
      <c r="F72" s="6">
        <f>238.584+567.848</f>
        <v>806.43200000000002</v>
      </c>
      <c r="G72" s="6">
        <f>191.30557+560.48143</f>
        <v>751.78700000000003</v>
      </c>
      <c r="H72" s="6">
        <f t="shared" si="48"/>
        <v>5334.2209999999995</v>
      </c>
      <c r="I72" s="6">
        <f t="shared" si="49"/>
        <v>5279.4679999999998</v>
      </c>
    </row>
    <row r="73" spans="1:9" x14ac:dyDescent="0.3">
      <c r="A73" s="8">
        <v>2250</v>
      </c>
      <c r="B73" s="28"/>
      <c r="C73" s="28"/>
      <c r="D73" s="6">
        <v>130.161</v>
      </c>
      <c r="E73" s="6">
        <v>130.154</v>
      </c>
      <c r="F73" s="6">
        <v>6.1749999999999998</v>
      </c>
      <c r="G73" s="6">
        <f>6.1746</f>
        <v>6.1745999999999999</v>
      </c>
      <c r="H73" s="6">
        <f t="shared" si="48"/>
        <v>136.33600000000001</v>
      </c>
      <c r="I73" s="6">
        <f t="shared" si="49"/>
        <v>136.32859999999999</v>
      </c>
    </row>
    <row r="74" spans="1:9" x14ac:dyDescent="0.3">
      <c r="A74" s="8">
        <v>2271</v>
      </c>
      <c r="B74" s="28"/>
      <c r="C74" s="28"/>
      <c r="D74" s="6">
        <v>30395.468000000001</v>
      </c>
      <c r="E74" s="6">
        <v>30392.258999999998</v>
      </c>
      <c r="F74" s="6">
        <v>42.384</v>
      </c>
      <c r="G74" s="6">
        <v>42.151519999999998</v>
      </c>
      <c r="H74" s="6">
        <f t="shared" si="48"/>
        <v>30437.851999999999</v>
      </c>
      <c r="I74" s="6">
        <f t="shared" si="49"/>
        <v>30434.410519999998</v>
      </c>
    </row>
    <row r="75" spans="1:9" x14ac:dyDescent="0.3">
      <c r="A75" s="8">
        <v>2272</v>
      </c>
      <c r="B75" s="28"/>
      <c r="C75" s="28"/>
      <c r="D75" s="6">
        <v>1278.2239999999999</v>
      </c>
      <c r="E75" s="6">
        <v>1278.0039999999999</v>
      </c>
      <c r="F75" s="6">
        <f>5.804+0.913</f>
        <v>6.7170000000000005</v>
      </c>
      <c r="G75" s="6">
        <f>5.6444+0.91241</f>
        <v>6.5568100000000005</v>
      </c>
      <c r="H75" s="6">
        <f t="shared" si="48"/>
        <v>1284.941</v>
      </c>
      <c r="I75" s="6">
        <f t="shared" si="49"/>
        <v>1284.5608099999999</v>
      </c>
    </row>
    <row r="76" spans="1:9" x14ac:dyDescent="0.3">
      <c r="A76" s="8">
        <v>2273</v>
      </c>
      <c r="B76" s="28"/>
      <c r="C76" s="28"/>
      <c r="D76" s="6">
        <v>7133.9930000000004</v>
      </c>
      <c r="E76" s="6">
        <v>7133.9089999999997</v>
      </c>
      <c r="F76" s="6">
        <v>16.745999999999999</v>
      </c>
      <c r="G76" s="6">
        <v>14.626189999999999</v>
      </c>
      <c r="H76" s="6">
        <f t="shared" si="48"/>
        <v>7150.7390000000005</v>
      </c>
      <c r="I76" s="6">
        <f t="shared" si="49"/>
        <v>7148.5351899999996</v>
      </c>
    </row>
    <row r="77" spans="1:9" x14ac:dyDescent="0.3">
      <c r="A77" s="8">
        <v>2274</v>
      </c>
      <c r="B77" s="28"/>
      <c r="C77" s="28"/>
      <c r="D77" s="6">
        <v>324.62299999999999</v>
      </c>
      <c r="E77" s="6">
        <v>324.62299999999999</v>
      </c>
      <c r="F77" s="6"/>
      <c r="G77" s="6"/>
      <c r="H77" s="6">
        <f t="shared" si="48"/>
        <v>324.62299999999999</v>
      </c>
      <c r="I77" s="6">
        <f t="shared" si="49"/>
        <v>324.62299999999999</v>
      </c>
    </row>
    <row r="78" spans="1:9" x14ac:dyDescent="0.3">
      <c r="A78" s="8">
        <v>2275</v>
      </c>
      <c r="B78" s="28"/>
      <c r="C78" s="28"/>
      <c r="D78" s="6">
        <v>264.09300000000002</v>
      </c>
      <c r="E78" s="6">
        <v>263.96100000000001</v>
      </c>
      <c r="F78" s="6">
        <v>0.32300000000000001</v>
      </c>
      <c r="G78" s="6">
        <v>0.29529</v>
      </c>
      <c r="H78" s="6">
        <f t="shared" si="48"/>
        <v>264.416</v>
      </c>
      <c r="I78" s="6">
        <f t="shared" si="49"/>
        <v>264.25629000000004</v>
      </c>
    </row>
    <row r="79" spans="1:9" x14ac:dyDescent="0.3">
      <c r="A79" s="8">
        <v>2276</v>
      </c>
      <c r="B79" s="28"/>
      <c r="C79" s="28"/>
      <c r="D79" s="6">
        <v>262.95999999999998</v>
      </c>
      <c r="E79" s="6">
        <v>262.95999999999998</v>
      </c>
      <c r="F79" s="6"/>
      <c r="G79" s="6"/>
      <c r="H79" s="6">
        <f t="shared" si="48"/>
        <v>262.95999999999998</v>
      </c>
      <c r="I79" s="6">
        <f t="shared" si="49"/>
        <v>262.95999999999998</v>
      </c>
    </row>
    <row r="80" spans="1:9" x14ac:dyDescent="0.3">
      <c r="A80" s="8">
        <v>2282</v>
      </c>
      <c r="B80" s="28"/>
      <c r="C80" s="28"/>
      <c r="D80" s="6">
        <v>49.185000000000002</v>
      </c>
      <c r="E80" s="6">
        <v>49.183</v>
      </c>
      <c r="F80" s="6">
        <f>3.32+1.102</f>
        <v>4.4219999999999997</v>
      </c>
      <c r="G80" s="6">
        <f>3.31946+1.10177</f>
        <v>4.4212299999999995</v>
      </c>
      <c r="H80" s="6">
        <f t="shared" si="48"/>
        <v>53.606999999999999</v>
      </c>
      <c r="I80" s="6">
        <f t="shared" si="49"/>
        <v>53.604230000000001</v>
      </c>
    </row>
    <row r="81" spans="1:9" x14ac:dyDescent="0.3">
      <c r="A81" s="8">
        <v>2610</v>
      </c>
      <c r="B81" s="28"/>
      <c r="C81" s="28"/>
      <c r="D81" s="6">
        <v>3164.5</v>
      </c>
      <c r="E81" s="6">
        <v>1719.0409999999999</v>
      </c>
      <c r="F81" s="6"/>
      <c r="G81" s="6"/>
      <c r="H81" s="6">
        <f t="shared" si="48"/>
        <v>3164.5</v>
      </c>
      <c r="I81" s="6">
        <f t="shared" si="49"/>
        <v>1719.0409999999999</v>
      </c>
    </row>
    <row r="82" spans="1:9" hidden="1" x14ac:dyDescent="0.3">
      <c r="A82" s="8">
        <v>2720</v>
      </c>
      <c r="B82" s="28"/>
      <c r="C82" s="28"/>
      <c r="D82" s="6"/>
      <c r="E82" s="6"/>
      <c r="F82" s="6"/>
      <c r="G82" s="6"/>
      <c r="H82" s="6">
        <f t="shared" si="48"/>
        <v>0</v>
      </c>
      <c r="I82" s="6">
        <f t="shared" si="49"/>
        <v>0</v>
      </c>
    </row>
    <row r="83" spans="1:9" hidden="1" x14ac:dyDescent="0.3">
      <c r="A83" s="8">
        <v>2730</v>
      </c>
      <c r="B83" s="28"/>
      <c r="C83" s="28"/>
      <c r="D83" s="6"/>
      <c r="E83" s="6"/>
      <c r="F83" s="6"/>
      <c r="G83" s="6"/>
      <c r="H83" s="6">
        <f t="shared" si="48"/>
        <v>0</v>
      </c>
      <c r="I83" s="6">
        <f t="shared" si="49"/>
        <v>0</v>
      </c>
    </row>
    <row r="84" spans="1:9" x14ac:dyDescent="0.3">
      <c r="A84" s="8">
        <v>2800</v>
      </c>
      <c r="B84" s="28"/>
      <c r="C84" s="28"/>
      <c r="D84" s="6">
        <v>14.41</v>
      </c>
      <c r="E84" s="6">
        <v>14.407999999999999</v>
      </c>
      <c r="F84" s="6">
        <f>82.629+3.448</f>
        <v>86.076999999999998</v>
      </c>
      <c r="G84" s="6">
        <f>81.92512+3.40439</f>
        <v>85.329510000000013</v>
      </c>
      <c r="H84" s="6">
        <f t="shared" si="48"/>
        <v>100.48699999999999</v>
      </c>
      <c r="I84" s="6">
        <f t="shared" si="49"/>
        <v>99.737510000000015</v>
      </c>
    </row>
    <row r="85" spans="1:9" ht="18.75" customHeight="1" x14ac:dyDescent="0.3">
      <c r="A85" s="7" t="s">
        <v>11</v>
      </c>
      <c r="B85" s="28"/>
      <c r="C85" s="28"/>
      <c r="D85" s="6">
        <f>SUM(D86:D90)</f>
        <v>0</v>
      </c>
      <c r="E85" s="6">
        <f t="shared" ref="E85" si="50">SUM(E86:E90)</f>
        <v>0</v>
      </c>
      <c r="F85" s="6">
        <f t="shared" ref="F85" si="51">SUM(F86:F90)</f>
        <v>20761.844499999999</v>
      </c>
      <c r="G85" s="6">
        <f t="shared" ref="G85" si="52">SUM(G86:G90)</f>
        <v>20627.245070000001</v>
      </c>
      <c r="H85" s="6">
        <f t="shared" si="48"/>
        <v>20761.844499999999</v>
      </c>
      <c r="I85" s="6">
        <f t="shared" si="49"/>
        <v>20627.245070000001</v>
      </c>
    </row>
    <row r="86" spans="1:9" x14ac:dyDescent="0.3">
      <c r="A86" s="8">
        <v>3110</v>
      </c>
      <c r="B86" s="28"/>
      <c r="C86" s="28"/>
      <c r="D86" s="9"/>
      <c r="E86" s="9"/>
      <c r="F86" s="9">
        <f>3609.154+5558.74+5613.876</f>
        <v>14781.77</v>
      </c>
      <c r="G86" s="9">
        <f>3495.29808+5540.52583+5612.985</f>
        <v>14648.80891</v>
      </c>
      <c r="H86" s="6">
        <f t="shared" si="48"/>
        <v>14781.77</v>
      </c>
      <c r="I86" s="6">
        <f t="shared" si="49"/>
        <v>14648.80891</v>
      </c>
    </row>
    <row r="87" spans="1:9" hidden="1" x14ac:dyDescent="0.3">
      <c r="A87" s="8">
        <v>3122</v>
      </c>
      <c r="B87" s="28"/>
      <c r="C87" s="28"/>
      <c r="D87" s="9"/>
      <c r="E87" s="9"/>
      <c r="F87" s="9"/>
      <c r="G87" s="9"/>
      <c r="H87" s="6">
        <f t="shared" si="48"/>
        <v>0</v>
      </c>
      <c r="I87" s="6">
        <f t="shared" si="49"/>
        <v>0</v>
      </c>
    </row>
    <row r="88" spans="1:9" x14ac:dyDescent="0.3">
      <c r="A88" s="8">
        <v>3132</v>
      </c>
      <c r="B88" s="28"/>
      <c r="C88" s="28"/>
      <c r="D88" s="9"/>
      <c r="E88" s="9"/>
      <c r="F88" s="9">
        <v>5980.0744999999997</v>
      </c>
      <c r="G88" s="9">
        <v>5978.4361600000002</v>
      </c>
      <c r="H88" s="6">
        <f t="shared" si="48"/>
        <v>5980.0744999999997</v>
      </c>
      <c r="I88" s="6">
        <f t="shared" si="49"/>
        <v>5978.4361600000002</v>
      </c>
    </row>
    <row r="89" spans="1:9" hidden="1" x14ac:dyDescent="0.3">
      <c r="A89" s="8">
        <v>3142</v>
      </c>
      <c r="B89" s="28"/>
      <c r="C89" s="28"/>
      <c r="D89" s="9"/>
      <c r="E89" s="9"/>
      <c r="F89" s="9"/>
      <c r="G89" s="9"/>
      <c r="H89" s="6">
        <f t="shared" ref="H89" si="53">D89+F89</f>
        <v>0</v>
      </c>
      <c r="I89" s="6">
        <f t="shared" ref="I89" si="54">E89+G89</f>
        <v>0</v>
      </c>
    </row>
    <row r="90" spans="1:9" hidden="1" x14ac:dyDescent="0.3">
      <c r="A90" s="8"/>
      <c r="B90" s="28"/>
      <c r="C90" s="28"/>
      <c r="D90" s="9"/>
      <c r="E90" s="9"/>
      <c r="F90" s="9"/>
      <c r="G90" s="9"/>
      <c r="H90" s="6">
        <f t="shared" si="48"/>
        <v>0</v>
      </c>
      <c r="I90" s="6">
        <f t="shared" si="49"/>
        <v>0</v>
      </c>
    </row>
    <row r="91" spans="1:9" ht="94.5" customHeight="1" x14ac:dyDescent="0.3">
      <c r="A91" s="11" t="s">
        <v>21</v>
      </c>
      <c r="B91" s="11" t="s">
        <v>22</v>
      </c>
      <c r="C91" s="12" t="s">
        <v>23</v>
      </c>
      <c r="D91" s="13">
        <f>D92+D111</f>
        <v>16628.217000000001</v>
      </c>
      <c r="E91" s="13">
        <f t="shared" ref="E91" si="55">E92+E111</f>
        <v>15690.173000000001</v>
      </c>
      <c r="F91" s="13">
        <f t="shared" ref="F91" si="56">F92+F111</f>
        <v>131.35399999999998</v>
      </c>
      <c r="G91" s="13">
        <f t="shared" ref="G91" si="57">G92+G111</f>
        <v>130.63836000000001</v>
      </c>
      <c r="H91" s="13">
        <f>D91+F91</f>
        <v>16759.571</v>
      </c>
      <c r="I91" s="13">
        <f>E91+G91</f>
        <v>15820.811360000002</v>
      </c>
    </row>
    <row r="92" spans="1:9" x14ac:dyDescent="0.3">
      <c r="A92" s="7" t="s">
        <v>10</v>
      </c>
      <c r="B92" s="28"/>
      <c r="C92" s="28"/>
      <c r="D92" s="6">
        <f>SUM(D93:D110)</f>
        <v>16628.217000000001</v>
      </c>
      <c r="E92" s="6">
        <f t="shared" ref="E92" si="58">SUM(E93:E110)</f>
        <v>15690.173000000001</v>
      </c>
      <c r="F92" s="6">
        <f t="shared" ref="F92" si="59">SUM(F93:F110)</f>
        <v>80.653999999999996</v>
      </c>
      <c r="G92" s="6">
        <f t="shared" ref="G92" si="60">SUM(G93:G110)</f>
        <v>80.163940000000011</v>
      </c>
      <c r="H92" s="6">
        <f t="shared" ref="H92:H116" si="61">D92+F92</f>
        <v>16708.870999999999</v>
      </c>
      <c r="I92" s="6">
        <f t="shared" ref="I92:I116" si="62">E92+G92</f>
        <v>15770.336940000001</v>
      </c>
    </row>
    <row r="93" spans="1:9" x14ac:dyDescent="0.3">
      <c r="A93" s="8">
        <v>2111</v>
      </c>
      <c r="B93" s="28"/>
      <c r="C93" s="28"/>
      <c r="D93" s="6">
        <v>12514.473</v>
      </c>
      <c r="E93" s="6">
        <v>11795.008</v>
      </c>
      <c r="F93" s="6"/>
      <c r="G93" s="6"/>
      <c r="H93" s="6">
        <f t="shared" si="61"/>
        <v>12514.473</v>
      </c>
      <c r="I93" s="6">
        <f t="shared" si="62"/>
        <v>11795.008</v>
      </c>
    </row>
    <row r="94" spans="1:9" x14ac:dyDescent="0.3">
      <c r="A94" s="8">
        <v>2120</v>
      </c>
      <c r="B94" s="28"/>
      <c r="C94" s="28"/>
      <c r="D94" s="6">
        <v>2758.1089999999999</v>
      </c>
      <c r="E94" s="6">
        <v>2539.5340000000001</v>
      </c>
      <c r="F94" s="6"/>
      <c r="G94" s="6"/>
      <c r="H94" s="6">
        <f t="shared" si="61"/>
        <v>2758.1089999999999</v>
      </c>
      <c r="I94" s="6">
        <f t="shared" si="62"/>
        <v>2539.5340000000001</v>
      </c>
    </row>
    <row r="95" spans="1:9" x14ac:dyDescent="0.3">
      <c r="A95" s="8">
        <v>2210</v>
      </c>
      <c r="B95" s="28"/>
      <c r="C95" s="28"/>
      <c r="D95" s="6">
        <v>64.789000000000001</v>
      </c>
      <c r="E95" s="6">
        <v>64.789000000000001</v>
      </c>
      <c r="F95" s="6">
        <f>3.047+77.607</f>
        <v>80.653999999999996</v>
      </c>
      <c r="G95" s="6">
        <f>3.046+77.11794</f>
        <v>80.163940000000011</v>
      </c>
      <c r="H95" s="6">
        <f t="shared" si="61"/>
        <v>145.44299999999998</v>
      </c>
      <c r="I95" s="6">
        <f t="shared" si="62"/>
        <v>144.95294000000001</v>
      </c>
    </row>
    <row r="96" spans="1:9" hidden="1" x14ac:dyDescent="0.3">
      <c r="A96" s="8">
        <v>2220</v>
      </c>
      <c r="B96" s="28"/>
      <c r="C96" s="28"/>
      <c r="D96" s="6"/>
      <c r="E96" s="6"/>
      <c r="F96" s="6"/>
      <c r="G96" s="6"/>
      <c r="H96" s="6">
        <f t="shared" si="61"/>
        <v>0</v>
      </c>
      <c r="I96" s="6">
        <f t="shared" si="62"/>
        <v>0</v>
      </c>
    </row>
    <row r="97" spans="1:9" x14ac:dyDescent="0.3">
      <c r="A97" s="8">
        <v>2230</v>
      </c>
      <c r="B97" s="28"/>
      <c r="C97" s="28"/>
      <c r="D97" s="6">
        <v>311.21300000000002</v>
      </c>
      <c r="E97" s="6">
        <v>311.21300000000002</v>
      </c>
      <c r="F97" s="6"/>
      <c r="G97" s="6"/>
      <c r="H97" s="6">
        <f t="shared" si="61"/>
        <v>311.21300000000002</v>
      </c>
      <c r="I97" s="6">
        <f t="shared" si="62"/>
        <v>311.21300000000002</v>
      </c>
    </row>
    <row r="98" spans="1:9" x14ac:dyDescent="0.3">
      <c r="A98" s="8">
        <v>2240</v>
      </c>
      <c r="B98" s="28"/>
      <c r="C98" s="28"/>
      <c r="D98" s="6">
        <v>111.84099999999999</v>
      </c>
      <c r="E98" s="6">
        <v>111.839</v>
      </c>
      <c r="F98" s="6"/>
      <c r="G98" s="6"/>
      <c r="H98" s="6">
        <f t="shared" si="61"/>
        <v>111.84099999999999</v>
      </c>
      <c r="I98" s="6">
        <f t="shared" si="62"/>
        <v>111.839</v>
      </c>
    </row>
    <row r="99" spans="1:9" hidden="1" x14ac:dyDescent="0.3">
      <c r="A99" s="8">
        <v>2250</v>
      </c>
      <c r="B99" s="28"/>
      <c r="C99" s="28"/>
      <c r="D99" s="6"/>
      <c r="E99" s="6"/>
      <c r="F99" s="6"/>
      <c r="G99" s="6"/>
      <c r="H99" s="6">
        <f t="shared" si="61"/>
        <v>0</v>
      </c>
      <c r="I99" s="6">
        <f t="shared" si="62"/>
        <v>0</v>
      </c>
    </row>
    <row r="100" spans="1:9" x14ac:dyDescent="0.3">
      <c r="A100" s="8">
        <v>2271</v>
      </c>
      <c r="B100" s="28"/>
      <c r="C100" s="28"/>
      <c r="D100" s="6">
        <v>770.99199999999996</v>
      </c>
      <c r="E100" s="6">
        <v>770.99099999999999</v>
      </c>
      <c r="F100" s="6"/>
      <c r="G100" s="6"/>
      <c r="H100" s="6">
        <f t="shared" si="61"/>
        <v>770.99199999999996</v>
      </c>
      <c r="I100" s="6">
        <f t="shared" si="62"/>
        <v>770.99099999999999</v>
      </c>
    </row>
    <row r="101" spans="1:9" x14ac:dyDescent="0.3">
      <c r="A101" s="8">
        <v>2272</v>
      </c>
      <c r="B101" s="28"/>
      <c r="C101" s="28"/>
      <c r="D101" s="6">
        <v>13.093</v>
      </c>
      <c r="E101" s="6">
        <v>13.093</v>
      </c>
      <c r="F101" s="6"/>
      <c r="G101" s="6"/>
      <c r="H101" s="6">
        <f t="shared" si="61"/>
        <v>13.093</v>
      </c>
      <c r="I101" s="6">
        <f t="shared" si="62"/>
        <v>13.093</v>
      </c>
    </row>
    <row r="102" spans="1:9" x14ac:dyDescent="0.3">
      <c r="A102" s="8">
        <v>2273</v>
      </c>
      <c r="B102" s="28"/>
      <c r="C102" s="28"/>
      <c r="D102" s="6">
        <v>76.948999999999998</v>
      </c>
      <c r="E102" s="6">
        <v>76.947999999999993</v>
      </c>
      <c r="F102" s="6"/>
      <c r="G102" s="6"/>
      <c r="H102" s="6">
        <f t="shared" si="61"/>
        <v>76.948999999999998</v>
      </c>
      <c r="I102" s="6">
        <f t="shared" si="62"/>
        <v>76.947999999999993</v>
      </c>
    </row>
    <row r="103" spans="1:9" hidden="1" x14ac:dyDescent="0.3">
      <c r="A103" s="8">
        <v>2274</v>
      </c>
      <c r="B103" s="28"/>
      <c r="C103" s="28"/>
      <c r="D103" s="6"/>
      <c r="E103" s="6"/>
      <c r="F103" s="6"/>
      <c r="G103" s="6"/>
      <c r="H103" s="6">
        <f t="shared" si="61"/>
        <v>0</v>
      </c>
      <c r="I103" s="6">
        <f t="shared" si="62"/>
        <v>0</v>
      </c>
    </row>
    <row r="104" spans="1:9" x14ac:dyDescent="0.3">
      <c r="A104" s="8">
        <v>2275</v>
      </c>
      <c r="B104" s="28"/>
      <c r="C104" s="28"/>
      <c r="D104" s="6">
        <v>3.528</v>
      </c>
      <c r="E104" s="6">
        <v>3.528</v>
      </c>
      <c r="F104" s="6"/>
      <c r="G104" s="6"/>
      <c r="H104" s="6">
        <f t="shared" si="61"/>
        <v>3.528</v>
      </c>
      <c r="I104" s="6">
        <f t="shared" si="62"/>
        <v>3.528</v>
      </c>
    </row>
    <row r="105" spans="1:9" hidden="1" x14ac:dyDescent="0.3">
      <c r="A105" s="8">
        <v>2276</v>
      </c>
      <c r="B105" s="28"/>
      <c r="C105" s="28"/>
      <c r="D105" s="6"/>
      <c r="E105" s="6"/>
      <c r="F105" s="6"/>
      <c r="G105" s="6"/>
      <c r="H105" s="6">
        <f t="shared" si="61"/>
        <v>0</v>
      </c>
      <c r="I105" s="6">
        <f t="shared" si="62"/>
        <v>0</v>
      </c>
    </row>
    <row r="106" spans="1:9" x14ac:dyDescent="0.3">
      <c r="A106" s="8">
        <v>2282</v>
      </c>
      <c r="B106" s="28"/>
      <c r="C106" s="28"/>
      <c r="D106" s="6">
        <v>3.23</v>
      </c>
      <c r="E106" s="6">
        <v>3.23</v>
      </c>
      <c r="F106" s="6"/>
      <c r="G106" s="6"/>
      <c r="H106" s="6">
        <f t="shared" si="61"/>
        <v>3.23</v>
      </c>
      <c r="I106" s="6">
        <f t="shared" si="62"/>
        <v>3.23</v>
      </c>
    </row>
    <row r="107" spans="1:9" hidden="1" x14ac:dyDescent="0.3">
      <c r="A107" s="8">
        <v>2610</v>
      </c>
      <c r="B107" s="28"/>
      <c r="C107" s="28"/>
      <c r="D107" s="6"/>
      <c r="E107" s="6"/>
      <c r="F107" s="6"/>
      <c r="G107" s="6"/>
      <c r="H107" s="6">
        <f t="shared" si="61"/>
        <v>0</v>
      </c>
      <c r="I107" s="6">
        <f t="shared" si="62"/>
        <v>0</v>
      </c>
    </row>
    <row r="108" spans="1:9" hidden="1" x14ac:dyDescent="0.3">
      <c r="A108" s="8">
        <v>2720</v>
      </c>
      <c r="B108" s="28"/>
      <c r="C108" s="28"/>
      <c r="D108" s="6"/>
      <c r="E108" s="6"/>
      <c r="F108" s="6"/>
      <c r="G108" s="6"/>
      <c r="H108" s="6">
        <f t="shared" si="61"/>
        <v>0</v>
      </c>
      <c r="I108" s="6">
        <f t="shared" si="62"/>
        <v>0</v>
      </c>
    </row>
    <row r="109" spans="1:9" hidden="1" x14ac:dyDescent="0.3">
      <c r="A109" s="8">
        <v>2730</v>
      </c>
      <c r="B109" s="28"/>
      <c r="C109" s="28"/>
      <c r="D109" s="6"/>
      <c r="E109" s="6"/>
      <c r="F109" s="6"/>
      <c r="G109" s="6"/>
      <c r="H109" s="6">
        <f t="shared" si="61"/>
        <v>0</v>
      </c>
      <c r="I109" s="6">
        <f t="shared" si="62"/>
        <v>0</v>
      </c>
    </row>
    <row r="110" spans="1:9" hidden="1" x14ac:dyDescent="0.3">
      <c r="A110" s="8">
        <v>2800</v>
      </c>
      <c r="B110" s="28"/>
      <c r="C110" s="28"/>
      <c r="D110" s="6"/>
      <c r="E110" s="6"/>
      <c r="F110" s="6"/>
      <c r="G110" s="6"/>
      <c r="H110" s="6">
        <f t="shared" si="61"/>
        <v>0</v>
      </c>
      <c r="I110" s="6">
        <f t="shared" si="62"/>
        <v>0</v>
      </c>
    </row>
    <row r="111" spans="1:9" ht="18.75" customHeight="1" x14ac:dyDescent="0.3">
      <c r="A111" s="7" t="s">
        <v>11</v>
      </c>
      <c r="B111" s="28"/>
      <c r="C111" s="28"/>
      <c r="D111" s="6">
        <f>SUM(D112:D116)</f>
        <v>0</v>
      </c>
      <c r="E111" s="6">
        <f t="shared" ref="E111" si="63">SUM(E112:E116)</f>
        <v>0</v>
      </c>
      <c r="F111" s="6">
        <f t="shared" ref="F111" si="64">SUM(F112:F116)</f>
        <v>50.7</v>
      </c>
      <c r="G111" s="6">
        <f t="shared" ref="G111" si="65">SUM(G112:G116)</f>
        <v>50.474420000000002</v>
      </c>
      <c r="H111" s="6">
        <f t="shared" si="61"/>
        <v>50.7</v>
      </c>
      <c r="I111" s="6">
        <f t="shared" si="62"/>
        <v>50.474420000000002</v>
      </c>
    </row>
    <row r="112" spans="1:9" x14ac:dyDescent="0.3">
      <c r="A112" s="8">
        <v>3110</v>
      </c>
      <c r="B112" s="28"/>
      <c r="C112" s="28"/>
      <c r="D112" s="9"/>
      <c r="E112" s="9"/>
      <c r="F112" s="9">
        <f>0.224+22.576+27.9</f>
        <v>50.7</v>
      </c>
      <c r="G112" s="9">
        <f>22.57542+27.899</f>
        <v>50.474420000000002</v>
      </c>
      <c r="H112" s="6">
        <f t="shared" si="61"/>
        <v>50.7</v>
      </c>
      <c r="I112" s="6">
        <f t="shared" si="62"/>
        <v>50.474420000000002</v>
      </c>
    </row>
    <row r="113" spans="1:9" hidden="1" x14ac:dyDescent="0.3">
      <c r="A113" s="8">
        <v>3122</v>
      </c>
      <c r="B113" s="28"/>
      <c r="C113" s="28"/>
      <c r="D113" s="9"/>
      <c r="E113" s="9"/>
      <c r="F113" s="9"/>
      <c r="G113" s="9"/>
      <c r="H113" s="6">
        <f t="shared" si="61"/>
        <v>0</v>
      </c>
      <c r="I113" s="6">
        <f t="shared" si="62"/>
        <v>0</v>
      </c>
    </row>
    <row r="114" spans="1:9" hidden="1" x14ac:dyDescent="0.3">
      <c r="A114" s="8">
        <v>3132</v>
      </c>
      <c r="B114" s="28"/>
      <c r="C114" s="28"/>
      <c r="D114" s="9"/>
      <c r="E114" s="9"/>
      <c r="F114" s="9"/>
      <c r="G114" s="9"/>
      <c r="H114" s="6">
        <f t="shared" si="61"/>
        <v>0</v>
      </c>
      <c r="I114" s="6">
        <f t="shared" si="62"/>
        <v>0</v>
      </c>
    </row>
    <row r="115" spans="1:9" hidden="1" x14ac:dyDescent="0.3">
      <c r="A115" s="8">
        <v>3142</v>
      </c>
      <c r="B115" s="28"/>
      <c r="C115" s="28"/>
      <c r="D115" s="9"/>
      <c r="E115" s="9"/>
      <c r="F115" s="9"/>
      <c r="G115" s="9"/>
      <c r="H115" s="6">
        <f t="shared" ref="H115" si="66">D115+F115</f>
        <v>0</v>
      </c>
      <c r="I115" s="6">
        <f t="shared" ref="I115" si="67">E115+G115</f>
        <v>0</v>
      </c>
    </row>
    <row r="116" spans="1:9" hidden="1" x14ac:dyDescent="0.3">
      <c r="A116" s="8"/>
      <c r="B116" s="28"/>
      <c r="C116" s="28"/>
      <c r="D116" s="9"/>
      <c r="E116" s="9"/>
      <c r="F116" s="9"/>
      <c r="G116" s="9"/>
      <c r="H116" s="6">
        <f t="shared" si="61"/>
        <v>0</v>
      </c>
      <c r="I116" s="6">
        <f t="shared" si="62"/>
        <v>0</v>
      </c>
    </row>
    <row r="117" spans="1:9" ht="49.5" x14ac:dyDescent="0.3">
      <c r="A117" s="11" t="s">
        <v>24</v>
      </c>
      <c r="B117" s="11" t="s">
        <v>25</v>
      </c>
      <c r="C117" s="12" t="s">
        <v>26</v>
      </c>
      <c r="D117" s="13">
        <f>D118+D137</f>
        <v>26220.473000000002</v>
      </c>
      <c r="E117" s="13">
        <f t="shared" ref="E117" si="68">E118+E137</f>
        <v>26219.995999999999</v>
      </c>
      <c r="F117" s="13">
        <f>F118+F137</f>
        <v>7985.5330000000004</v>
      </c>
      <c r="G117" s="13">
        <f t="shared" ref="G117" si="69">G118+G137</f>
        <v>6727.5226199999997</v>
      </c>
      <c r="H117" s="13">
        <f>D117+F117</f>
        <v>34206.006000000001</v>
      </c>
      <c r="I117" s="13">
        <f>E117+G117</f>
        <v>32947.518620000003</v>
      </c>
    </row>
    <row r="118" spans="1:9" x14ac:dyDescent="0.3">
      <c r="A118" s="7" t="s">
        <v>10</v>
      </c>
      <c r="B118" s="28"/>
      <c r="C118" s="28"/>
      <c r="D118" s="6">
        <f>SUM(D119:D136)</f>
        <v>26220.473000000002</v>
      </c>
      <c r="E118" s="6">
        <f t="shared" ref="E118" si="70">SUM(E119:E136)</f>
        <v>26219.995999999999</v>
      </c>
      <c r="F118" s="6">
        <f t="shared" ref="F118" si="71">SUM(F119:F136)</f>
        <v>7266.76</v>
      </c>
      <c r="G118" s="6">
        <f t="shared" ref="G118" si="72">SUM(G119:G136)</f>
        <v>6131.6230599999999</v>
      </c>
      <c r="H118" s="6">
        <f t="shared" ref="H118:H142" si="73">D118+F118</f>
        <v>33487.233</v>
      </c>
      <c r="I118" s="6">
        <f t="shared" ref="I118:I142" si="74">E118+G118</f>
        <v>32351.619059999997</v>
      </c>
    </row>
    <row r="119" spans="1:9" x14ac:dyDescent="0.3">
      <c r="A119" s="8">
        <v>2111</v>
      </c>
      <c r="B119" s="28"/>
      <c r="C119" s="28"/>
      <c r="D119" s="6">
        <v>17719.002</v>
      </c>
      <c r="E119" s="6">
        <v>17719</v>
      </c>
      <c r="F119" s="6">
        <v>2538.31</v>
      </c>
      <c r="G119" s="6">
        <v>2172.9007000000001</v>
      </c>
      <c r="H119" s="6">
        <f t="shared" si="73"/>
        <v>20257.312000000002</v>
      </c>
      <c r="I119" s="6">
        <f t="shared" si="74"/>
        <v>19891.900699999998</v>
      </c>
    </row>
    <row r="120" spans="1:9" x14ac:dyDescent="0.3">
      <c r="A120" s="8">
        <v>2120</v>
      </c>
      <c r="B120" s="28"/>
      <c r="C120" s="28"/>
      <c r="D120" s="6">
        <v>3894.4949999999999</v>
      </c>
      <c r="E120" s="6">
        <v>3894.4929999999999</v>
      </c>
      <c r="F120" s="6">
        <v>548.97</v>
      </c>
      <c r="G120" s="6">
        <v>493.25641999999999</v>
      </c>
      <c r="H120" s="6">
        <f t="shared" si="73"/>
        <v>4443.4650000000001</v>
      </c>
      <c r="I120" s="6">
        <f t="shared" si="74"/>
        <v>4387.7494200000001</v>
      </c>
    </row>
    <row r="121" spans="1:9" x14ac:dyDescent="0.3">
      <c r="A121" s="8">
        <v>2210</v>
      </c>
      <c r="B121" s="28"/>
      <c r="C121" s="28"/>
      <c r="D121" s="6">
        <v>1118.0350000000001</v>
      </c>
      <c r="E121" s="6">
        <v>1117.8240000000001</v>
      </c>
      <c r="F121" s="6">
        <f>987.599+2277.137</f>
        <v>3264.7360000000003</v>
      </c>
      <c r="G121" s="6">
        <f>639.24282+2242.63381</f>
        <v>2881.8766299999997</v>
      </c>
      <c r="H121" s="6">
        <f t="shared" si="73"/>
        <v>4382.7710000000006</v>
      </c>
      <c r="I121" s="6">
        <f t="shared" si="74"/>
        <v>3999.7006299999998</v>
      </c>
    </row>
    <row r="122" spans="1:9" x14ac:dyDescent="0.3">
      <c r="A122" s="8">
        <v>2220</v>
      </c>
      <c r="B122" s="28"/>
      <c r="C122" s="28"/>
      <c r="D122" s="6"/>
      <c r="E122" s="6"/>
      <c r="F122" s="6">
        <f>5.949+0.45</f>
        <v>6.399</v>
      </c>
      <c r="G122" s="6">
        <f>2.47137+0.45</f>
        <v>2.92137</v>
      </c>
      <c r="H122" s="6">
        <f t="shared" si="73"/>
        <v>6.399</v>
      </c>
      <c r="I122" s="6">
        <f t="shared" si="74"/>
        <v>2.92137</v>
      </c>
    </row>
    <row r="123" spans="1:9" hidden="1" x14ac:dyDescent="0.3">
      <c r="A123" s="8">
        <v>2230</v>
      </c>
      <c r="B123" s="28"/>
      <c r="C123" s="28"/>
      <c r="D123" s="6"/>
      <c r="E123" s="6"/>
      <c r="F123" s="6"/>
      <c r="G123" s="6"/>
      <c r="H123" s="6">
        <f t="shared" si="73"/>
        <v>0</v>
      </c>
      <c r="I123" s="6">
        <f t="shared" si="74"/>
        <v>0</v>
      </c>
    </row>
    <row r="124" spans="1:9" x14ac:dyDescent="0.3">
      <c r="A124" s="8">
        <v>2240</v>
      </c>
      <c r="B124" s="28"/>
      <c r="C124" s="28"/>
      <c r="D124" s="6">
        <v>287.12799999999999</v>
      </c>
      <c r="E124" s="6">
        <v>286.92599999999999</v>
      </c>
      <c r="F124" s="6">
        <f>382.794+0.6</f>
        <v>383.39400000000001</v>
      </c>
      <c r="G124" s="6">
        <f>294.34616+0.54098</f>
        <v>294.88713999999999</v>
      </c>
      <c r="H124" s="6">
        <f t="shared" si="73"/>
        <v>670.52199999999993</v>
      </c>
      <c r="I124" s="6">
        <f t="shared" si="74"/>
        <v>581.81313999999998</v>
      </c>
    </row>
    <row r="125" spans="1:9" x14ac:dyDescent="0.3">
      <c r="A125" s="8">
        <v>2250</v>
      </c>
      <c r="B125" s="28"/>
      <c r="C125" s="28"/>
      <c r="D125" s="6">
        <v>577.55200000000002</v>
      </c>
      <c r="E125" s="6">
        <v>577.51900000000001</v>
      </c>
      <c r="F125" s="6">
        <f>270.98+7.823</f>
        <v>278.803</v>
      </c>
      <c r="G125" s="6">
        <f>39.11444+7.82</f>
        <v>46.934440000000002</v>
      </c>
      <c r="H125" s="6">
        <f t="shared" si="73"/>
        <v>856.35500000000002</v>
      </c>
      <c r="I125" s="6">
        <f t="shared" si="74"/>
        <v>624.45344</v>
      </c>
    </row>
    <row r="126" spans="1:9" x14ac:dyDescent="0.3">
      <c r="A126" s="8">
        <v>2271</v>
      </c>
      <c r="B126" s="28"/>
      <c r="C126" s="28"/>
      <c r="D126" s="6">
        <v>2072.3200000000002</v>
      </c>
      <c r="E126" s="6">
        <v>2072.319</v>
      </c>
      <c r="F126" s="6">
        <v>180.78200000000001</v>
      </c>
      <c r="G126" s="6">
        <v>178.44637</v>
      </c>
      <c r="H126" s="6">
        <f t="shared" si="73"/>
        <v>2253.1020000000003</v>
      </c>
      <c r="I126" s="6">
        <f t="shared" si="74"/>
        <v>2250.7653700000001</v>
      </c>
    </row>
    <row r="127" spans="1:9" x14ac:dyDescent="0.3">
      <c r="A127" s="8">
        <v>2272</v>
      </c>
      <c r="B127" s="28"/>
      <c r="C127" s="28"/>
      <c r="D127" s="6">
        <v>112.595</v>
      </c>
      <c r="E127" s="6">
        <v>112.571</v>
      </c>
      <c r="F127" s="6">
        <v>14.053000000000001</v>
      </c>
      <c r="G127" s="6">
        <v>14.05289</v>
      </c>
      <c r="H127" s="6">
        <f t="shared" si="73"/>
        <v>126.648</v>
      </c>
      <c r="I127" s="6">
        <f t="shared" si="74"/>
        <v>126.62389</v>
      </c>
    </row>
    <row r="128" spans="1:9" x14ac:dyDescent="0.3">
      <c r="A128" s="8">
        <v>2273</v>
      </c>
      <c r="B128" s="28"/>
      <c r="C128" s="28"/>
      <c r="D128" s="6">
        <v>406.05799999999999</v>
      </c>
      <c r="E128" s="6">
        <v>406.05700000000002</v>
      </c>
      <c r="F128" s="6">
        <v>42.591000000000001</v>
      </c>
      <c r="G128" s="6">
        <v>38.238729999999997</v>
      </c>
      <c r="H128" s="6">
        <f t="shared" si="73"/>
        <v>448.649</v>
      </c>
      <c r="I128" s="6">
        <f t="shared" si="74"/>
        <v>444.29572999999999</v>
      </c>
    </row>
    <row r="129" spans="1:9" hidden="1" x14ac:dyDescent="0.3">
      <c r="A129" s="8">
        <v>2274</v>
      </c>
      <c r="B129" s="28"/>
      <c r="C129" s="28"/>
      <c r="D129" s="6"/>
      <c r="E129" s="6"/>
      <c r="F129" s="6"/>
      <c r="G129" s="6"/>
      <c r="H129" s="6">
        <f t="shared" si="73"/>
        <v>0</v>
      </c>
      <c r="I129" s="6">
        <f t="shared" si="74"/>
        <v>0</v>
      </c>
    </row>
    <row r="130" spans="1:9" x14ac:dyDescent="0.3">
      <c r="A130" s="8">
        <v>2275</v>
      </c>
      <c r="B130" s="28"/>
      <c r="C130" s="28"/>
      <c r="D130" s="6">
        <v>23.814</v>
      </c>
      <c r="E130" s="6">
        <v>23.814</v>
      </c>
      <c r="F130" s="6">
        <v>0.223</v>
      </c>
      <c r="G130" s="6">
        <v>0.22297</v>
      </c>
      <c r="H130" s="6">
        <f t="shared" si="73"/>
        <v>24.036999999999999</v>
      </c>
      <c r="I130" s="6">
        <f t="shared" si="74"/>
        <v>24.03697</v>
      </c>
    </row>
    <row r="131" spans="1:9" hidden="1" x14ac:dyDescent="0.3">
      <c r="A131" s="8">
        <v>2276</v>
      </c>
      <c r="B131" s="28"/>
      <c r="C131" s="28"/>
      <c r="D131" s="6"/>
      <c r="E131" s="6"/>
      <c r="F131" s="6"/>
      <c r="G131" s="6"/>
      <c r="H131" s="6">
        <f t="shared" si="73"/>
        <v>0</v>
      </c>
      <c r="I131" s="6">
        <f t="shared" si="74"/>
        <v>0</v>
      </c>
    </row>
    <row r="132" spans="1:9" x14ac:dyDescent="0.3">
      <c r="A132" s="8">
        <v>2282</v>
      </c>
      <c r="B132" s="28"/>
      <c r="C132" s="28"/>
      <c r="D132" s="6">
        <v>6.5919999999999996</v>
      </c>
      <c r="E132" s="6">
        <v>6.5919999999999996</v>
      </c>
      <c r="F132" s="6">
        <v>7.258</v>
      </c>
      <c r="G132" s="6">
        <v>6.6450899999999997</v>
      </c>
      <c r="H132" s="6">
        <f t="shared" si="73"/>
        <v>13.85</v>
      </c>
      <c r="I132" s="6">
        <f t="shared" si="74"/>
        <v>13.237089999999998</v>
      </c>
    </row>
    <row r="133" spans="1:9" hidden="1" x14ac:dyDescent="0.3">
      <c r="A133" s="8">
        <v>2610</v>
      </c>
      <c r="B133" s="28"/>
      <c r="C133" s="28"/>
      <c r="D133" s="6"/>
      <c r="E133" s="6"/>
      <c r="F133" s="6"/>
      <c r="G133" s="6"/>
      <c r="H133" s="6">
        <f t="shared" si="73"/>
        <v>0</v>
      </c>
      <c r="I133" s="6">
        <f t="shared" si="74"/>
        <v>0</v>
      </c>
    </row>
    <row r="134" spans="1:9" hidden="1" x14ac:dyDescent="0.3">
      <c r="A134" s="8">
        <v>2720</v>
      </c>
      <c r="B134" s="28"/>
      <c r="C134" s="28"/>
      <c r="D134" s="6"/>
      <c r="E134" s="6"/>
      <c r="F134" s="6"/>
      <c r="G134" s="6"/>
      <c r="H134" s="6">
        <f t="shared" si="73"/>
        <v>0</v>
      </c>
      <c r="I134" s="6">
        <f t="shared" si="74"/>
        <v>0</v>
      </c>
    </row>
    <row r="135" spans="1:9" hidden="1" x14ac:dyDescent="0.3">
      <c r="A135" s="8">
        <v>2730</v>
      </c>
      <c r="B135" s="28"/>
      <c r="C135" s="28"/>
      <c r="D135" s="6"/>
      <c r="E135" s="6"/>
      <c r="F135" s="6"/>
      <c r="G135" s="6"/>
      <c r="H135" s="6">
        <f t="shared" si="73"/>
        <v>0</v>
      </c>
      <c r="I135" s="6">
        <f t="shared" si="74"/>
        <v>0</v>
      </c>
    </row>
    <row r="136" spans="1:9" x14ac:dyDescent="0.3">
      <c r="A136" s="8">
        <v>2800</v>
      </c>
      <c r="B136" s="28"/>
      <c r="C136" s="28"/>
      <c r="D136" s="6">
        <v>2.8820000000000001</v>
      </c>
      <c r="E136" s="6">
        <v>2.8809999999999998</v>
      </c>
      <c r="F136" s="6">
        <v>1.2410000000000001</v>
      </c>
      <c r="G136" s="6">
        <v>1.24031</v>
      </c>
      <c r="H136" s="6">
        <f t="shared" si="73"/>
        <v>4.1230000000000002</v>
      </c>
      <c r="I136" s="6">
        <f t="shared" si="74"/>
        <v>4.1213099999999994</v>
      </c>
    </row>
    <row r="137" spans="1:9" ht="18.75" customHeight="1" x14ac:dyDescent="0.3">
      <c r="A137" s="7" t="s">
        <v>11</v>
      </c>
      <c r="B137" s="28"/>
      <c r="C137" s="28"/>
      <c r="D137" s="6">
        <f>SUM(D138:D142)</f>
        <v>0</v>
      </c>
      <c r="E137" s="6">
        <f t="shared" ref="E137" si="75">SUM(E138:E142)</f>
        <v>0</v>
      </c>
      <c r="F137" s="6">
        <f>SUM(F138:F142)</f>
        <v>718.77299999999991</v>
      </c>
      <c r="G137" s="6">
        <f t="shared" ref="G137" si="76">SUM(G138:G142)</f>
        <v>595.89955999999995</v>
      </c>
      <c r="H137" s="6">
        <f t="shared" si="73"/>
        <v>718.77299999999991</v>
      </c>
      <c r="I137" s="6">
        <f t="shared" si="74"/>
        <v>595.89955999999995</v>
      </c>
    </row>
    <row r="138" spans="1:9" x14ac:dyDescent="0.3">
      <c r="A138" s="8">
        <v>3110</v>
      </c>
      <c r="B138" s="28"/>
      <c r="C138" s="28"/>
      <c r="D138" s="9"/>
      <c r="E138" s="9"/>
      <c r="F138" s="9">
        <f>292.796+76</f>
        <v>368.79599999999999</v>
      </c>
      <c r="G138" s="9">
        <f>169.92315+76</f>
        <v>245.92314999999999</v>
      </c>
      <c r="H138" s="6">
        <f t="shared" si="73"/>
        <v>368.79599999999999</v>
      </c>
      <c r="I138" s="6">
        <f t="shared" si="74"/>
        <v>245.92314999999999</v>
      </c>
    </row>
    <row r="139" spans="1:9" hidden="1" x14ac:dyDescent="0.3">
      <c r="A139" s="8">
        <v>3122</v>
      </c>
      <c r="B139" s="28"/>
      <c r="C139" s="28"/>
      <c r="D139" s="9"/>
      <c r="E139" s="9"/>
      <c r="F139" s="9"/>
      <c r="G139" s="9"/>
      <c r="H139" s="6">
        <f t="shared" si="73"/>
        <v>0</v>
      </c>
      <c r="I139" s="6">
        <f t="shared" si="74"/>
        <v>0</v>
      </c>
    </row>
    <row r="140" spans="1:9" x14ac:dyDescent="0.3">
      <c r="A140" s="8">
        <v>3132</v>
      </c>
      <c r="B140" s="28"/>
      <c r="C140" s="28"/>
      <c r="D140" s="9"/>
      <c r="E140" s="9"/>
      <c r="F140" s="9">
        <v>222.02799999999999</v>
      </c>
      <c r="G140" s="9">
        <v>222.02741</v>
      </c>
      <c r="H140" s="6">
        <f t="shared" si="73"/>
        <v>222.02799999999999</v>
      </c>
      <c r="I140" s="6">
        <f t="shared" si="74"/>
        <v>222.02741</v>
      </c>
    </row>
    <row r="141" spans="1:9" x14ac:dyDescent="0.3">
      <c r="A141" s="8">
        <v>3142</v>
      </c>
      <c r="B141" s="28"/>
      <c r="C141" s="28"/>
      <c r="D141" s="9"/>
      <c r="E141" s="9"/>
      <c r="F141" s="9">
        <v>127.949</v>
      </c>
      <c r="G141" s="9">
        <v>127.949</v>
      </c>
      <c r="H141" s="6">
        <f t="shared" ref="H141" si="77">D141+F141</f>
        <v>127.949</v>
      </c>
      <c r="I141" s="6">
        <f t="shared" ref="I141" si="78">E141+G141</f>
        <v>127.949</v>
      </c>
    </row>
    <row r="142" spans="1:9" hidden="1" x14ac:dyDescent="0.3">
      <c r="A142" s="8">
        <v>3210</v>
      </c>
      <c r="B142" s="28"/>
      <c r="C142" s="28"/>
      <c r="D142" s="9"/>
      <c r="E142" s="9"/>
      <c r="F142" s="9"/>
      <c r="G142" s="9"/>
      <c r="H142" s="6">
        <f t="shared" si="73"/>
        <v>0</v>
      </c>
      <c r="I142" s="6">
        <f t="shared" si="74"/>
        <v>0</v>
      </c>
    </row>
    <row r="143" spans="1:9" ht="33" x14ac:dyDescent="0.3">
      <c r="A143" s="11" t="s">
        <v>27</v>
      </c>
      <c r="B143" s="11" t="s">
        <v>29</v>
      </c>
      <c r="C143" s="12" t="s">
        <v>28</v>
      </c>
      <c r="D143" s="13">
        <f>D144+D163</f>
        <v>146617.386</v>
      </c>
      <c r="E143" s="13">
        <f t="shared" ref="E143" si="79">E144+E163</f>
        <v>146616.74</v>
      </c>
      <c r="F143" s="13">
        <f t="shared" ref="F143" si="80">F144+F163</f>
        <v>18437.257000000001</v>
      </c>
      <c r="G143" s="13">
        <f t="shared" ref="G143" si="81">G144+G163</f>
        <v>17998.671160000005</v>
      </c>
      <c r="H143" s="13">
        <f>D143+F143</f>
        <v>165054.64300000001</v>
      </c>
      <c r="I143" s="13">
        <f>E143+G143</f>
        <v>164615.41115999999</v>
      </c>
    </row>
    <row r="144" spans="1:9" x14ac:dyDescent="0.3">
      <c r="A144" s="7" t="s">
        <v>10</v>
      </c>
      <c r="B144" s="28"/>
      <c r="C144" s="28"/>
      <c r="D144" s="6">
        <f>SUM(D145:D162)</f>
        <v>146617.386</v>
      </c>
      <c r="E144" s="6">
        <f t="shared" ref="E144" si="82">SUM(E145:E162)</f>
        <v>146616.74</v>
      </c>
      <c r="F144" s="6">
        <f t="shared" ref="F144" si="83">SUM(F145:F162)</f>
        <v>15562.863000000001</v>
      </c>
      <c r="G144" s="6">
        <f t="shared" ref="G144" si="84">SUM(G145:G162)</f>
        <v>15143.342650000004</v>
      </c>
      <c r="H144" s="6">
        <f t="shared" ref="H144:H168" si="85">D144+F144</f>
        <v>162180.24900000001</v>
      </c>
      <c r="I144" s="6">
        <f t="shared" ref="I144:I168" si="86">E144+G144</f>
        <v>161760.08265</v>
      </c>
    </row>
    <row r="145" spans="1:9" x14ac:dyDescent="0.3">
      <c r="A145" s="8">
        <v>2111</v>
      </c>
      <c r="B145" s="28"/>
      <c r="C145" s="28"/>
      <c r="D145" s="6">
        <v>90343.884999999995</v>
      </c>
      <c r="E145" s="6">
        <v>90343.876999999993</v>
      </c>
      <c r="F145" s="6">
        <v>4997.1769999999997</v>
      </c>
      <c r="G145" s="6">
        <v>4872.5860700000003</v>
      </c>
      <c r="H145" s="6">
        <f t="shared" si="85"/>
        <v>95341.061999999991</v>
      </c>
      <c r="I145" s="6">
        <f t="shared" si="86"/>
        <v>95216.463069999998</v>
      </c>
    </row>
    <row r="146" spans="1:9" x14ac:dyDescent="0.3">
      <c r="A146" s="8">
        <v>2120</v>
      </c>
      <c r="B146" s="28"/>
      <c r="C146" s="28"/>
      <c r="D146" s="6">
        <v>19344.884999999998</v>
      </c>
      <c r="E146" s="6">
        <v>19344.878000000001</v>
      </c>
      <c r="F146" s="6">
        <v>1016.27</v>
      </c>
      <c r="G146" s="6">
        <v>991.47118</v>
      </c>
      <c r="H146" s="6">
        <f t="shared" si="85"/>
        <v>20361.154999999999</v>
      </c>
      <c r="I146" s="6">
        <f t="shared" si="86"/>
        <v>20336.349180000001</v>
      </c>
    </row>
    <row r="147" spans="1:9" x14ac:dyDescent="0.3">
      <c r="A147" s="8">
        <v>2210</v>
      </c>
      <c r="B147" s="28"/>
      <c r="C147" s="28"/>
      <c r="D147" s="6">
        <v>168.88399999999999</v>
      </c>
      <c r="E147" s="6">
        <v>168.85900000000001</v>
      </c>
      <c r="F147" s="6">
        <f>1925.145+3452.158</f>
        <v>5377.3029999999999</v>
      </c>
      <c r="G147" s="6">
        <f>1882.65592+3424.15329</f>
        <v>5306.8092100000003</v>
      </c>
      <c r="H147" s="6">
        <f t="shared" si="85"/>
        <v>5546.1869999999999</v>
      </c>
      <c r="I147" s="6">
        <f t="shared" si="86"/>
        <v>5475.6682100000007</v>
      </c>
    </row>
    <row r="148" spans="1:9" x14ac:dyDescent="0.3">
      <c r="A148" s="8">
        <v>2220</v>
      </c>
      <c r="B148" s="28"/>
      <c r="C148" s="28"/>
      <c r="D148" s="6">
        <v>43</v>
      </c>
      <c r="E148" s="6">
        <v>43</v>
      </c>
      <c r="F148" s="6">
        <f>15.773</f>
        <v>15.773</v>
      </c>
      <c r="G148" s="6">
        <v>14.95101</v>
      </c>
      <c r="H148" s="6">
        <f t="shared" si="85"/>
        <v>58.772999999999996</v>
      </c>
      <c r="I148" s="6">
        <f t="shared" si="86"/>
        <v>57.951009999999997</v>
      </c>
    </row>
    <row r="149" spans="1:9" x14ac:dyDescent="0.3">
      <c r="A149" s="8">
        <v>2230</v>
      </c>
      <c r="B149" s="28"/>
      <c r="C149" s="28"/>
      <c r="D149" s="6">
        <v>1604.357</v>
      </c>
      <c r="E149" s="6">
        <v>1604.356</v>
      </c>
      <c r="F149" s="6">
        <f>287.022+64.089</f>
        <v>351.11099999999999</v>
      </c>
      <c r="G149" s="6">
        <f>275.1606+63.94212</f>
        <v>339.10271999999998</v>
      </c>
      <c r="H149" s="6">
        <f t="shared" si="85"/>
        <v>1955.4679999999998</v>
      </c>
      <c r="I149" s="6">
        <f t="shared" si="86"/>
        <v>1943.4587200000001</v>
      </c>
    </row>
    <row r="150" spans="1:9" x14ac:dyDescent="0.3">
      <c r="A150" s="8">
        <v>2240</v>
      </c>
      <c r="B150" s="28"/>
      <c r="C150" s="28"/>
      <c r="D150" s="6">
        <v>601.95299999999997</v>
      </c>
      <c r="E150" s="6">
        <v>601.55899999999997</v>
      </c>
      <c r="F150" s="6">
        <f>865.473+126.514</f>
        <v>991.98699999999997</v>
      </c>
      <c r="G150" s="6">
        <f>834.3355+124.58823</f>
        <v>958.92372999999998</v>
      </c>
      <c r="H150" s="6">
        <f t="shared" si="85"/>
        <v>1593.94</v>
      </c>
      <c r="I150" s="6">
        <f t="shared" si="86"/>
        <v>1560.4827299999999</v>
      </c>
    </row>
    <row r="151" spans="1:9" x14ac:dyDescent="0.3">
      <c r="A151" s="8">
        <v>2250</v>
      </c>
      <c r="B151" s="28"/>
      <c r="C151" s="28"/>
      <c r="D151" s="6">
        <v>38.75</v>
      </c>
      <c r="E151" s="6">
        <v>38.706000000000003</v>
      </c>
      <c r="F151" s="6">
        <f>73.777+0.78</f>
        <v>74.557000000000002</v>
      </c>
      <c r="G151" s="6">
        <f>68.87196+0.77648</f>
        <v>69.648440000000008</v>
      </c>
      <c r="H151" s="6">
        <f t="shared" si="85"/>
        <v>113.307</v>
      </c>
      <c r="I151" s="6">
        <f t="shared" si="86"/>
        <v>108.35444000000001</v>
      </c>
    </row>
    <row r="152" spans="1:9" x14ac:dyDescent="0.3">
      <c r="A152" s="8">
        <v>2271</v>
      </c>
      <c r="B152" s="28"/>
      <c r="C152" s="28"/>
      <c r="D152" s="6">
        <v>11057.203</v>
      </c>
      <c r="E152" s="6">
        <v>11057.199000000001</v>
      </c>
      <c r="F152" s="6">
        <v>1100.3920000000001</v>
      </c>
      <c r="G152" s="6">
        <v>983.87681999999995</v>
      </c>
      <c r="H152" s="6">
        <f t="shared" si="85"/>
        <v>12157.594999999999</v>
      </c>
      <c r="I152" s="6">
        <f>E152+G152</f>
        <v>12041.07582</v>
      </c>
    </row>
    <row r="153" spans="1:9" x14ac:dyDescent="0.3">
      <c r="A153" s="8">
        <v>2272</v>
      </c>
      <c r="B153" s="28"/>
      <c r="C153" s="28"/>
      <c r="D153" s="6">
        <v>635.88099999999997</v>
      </c>
      <c r="E153" s="6">
        <v>635.87599999999998</v>
      </c>
      <c r="F153" s="6">
        <v>425.91399999999999</v>
      </c>
      <c r="G153" s="6">
        <v>418.09953999999999</v>
      </c>
      <c r="H153" s="6">
        <f t="shared" si="85"/>
        <v>1061.7950000000001</v>
      </c>
      <c r="I153" s="6">
        <f t="shared" si="86"/>
        <v>1053.9755399999999</v>
      </c>
    </row>
    <row r="154" spans="1:9" x14ac:dyDescent="0.3">
      <c r="A154" s="8">
        <v>2273</v>
      </c>
      <c r="B154" s="28"/>
      <c r="C154" s="28"/>
      <c r="D154" s="6">
        <v>2394.9059999999999</v>
      </c>
      <c r="E154" s="6">
        <v>2394.8710000000001</v>
      </c>
      <c r="F154" s="6">
        <v>349.27499999999998</v>
      </c>
      <c r="G154" s="6">
        <v>333.78971000000001</v>
      </c>
      <c r="H154" s="6">
        <f t="shared" si="85"/>
        <v>2744.181</v>
      </c>
      <c r="I154" s="6">
        <f t="shared" si="86"/>
        <v>2728.6607100000001</v>
      </c>
    </row>
    <row r="155" spans="1:9" x14ac:dyDescent="0.3">
      <c r="A155" s="8">
        <v>2274</v>
      </c>
      <c r="B155" s="28"/>
      <c r="C155" s="28"/>
      <c r="D155" s="6">
        <v>575.43200000000002</v>
      </c>
      <c r="E155" s="6">
        <v>575.43100000000004</v>
      </c>
      <c r="F155" s="6">
        <v>0.95499999999999996</v>
      </c>
      <c r="G155" s="6"/>
      <c r="H155" s="6">
        <f t="shared" si="85"/>
        <v>576.38700000000006</v>
      </c>
      <c r="I155" s="6">
        <f t="shared" si="86"/>
        <v>575.43100000000004</v>
      </c>
    </row>
    <row r="156" spans="1:9" x14ac:dyDescent="0.3">
      <c r="A156" s="8">
        <v>2275</v>
      </c>
      <c r="B156" s="28"/>
      <c r="C156" s="28"/>
      <c r="D156" s="6">
        <v>202.53399999999999</v>
      </c>
      <c r="E156" s="6">
        <v>202.53100000000001</v>
      </c>
      <c r="F156" s="6">
        <v>48.106000000000002</v>
      </c>
      <c r="G156" s="6">
        <v>47.550260000000002</v>
      </c>
      <c r="H156" s="6">
        <f t="shared" si="85"/>
        <v>250.64</v>
      </c>
      <c r="I156" s="6">
        <f t="shared" si="86"/>
        <v>250.08126000000001</v>
      </c>
    </row>
    <row r="157" spans="1:9" hidden="1" x14ac:dyDescent="0.3">
      <c r="A157" s="8">
        <v>2276</v>
      </c>
      <c r="B157" s="28"/>
      <c r="C157" s="28"/>
      <c r="D157" s="6"/>
      <c r="E157" s="6"/>
      <c r="F157" s="6"/>
      <c r="G157" s="6"/>
      <c r="H157" s="6">
        <f t="shared" si="85"/>
        <v>0</v>
      </c>
      <c r="I157" s="6">
        <f t="shared" si="86"/>
        <v>0</v>
      </c>
    </row>
    <row r="158" spans="1:9" x14ac:dyDescent="0.3">
      <c r="A158" s="8">
        <v>2282</v>
      </c>
      <c r="B158" s="28"/>
      <c r="C158" s="28"/>
      <c r="D158" s="6">
        <v>84.16</v>
      </c>
      <c r="E158" s="6">
        <v>84.052999999999997</v>
      </c>
      <c r="F158" s="6">
        <v>17.45</v>
      </c>
      <c r="G158" s="6">
        <v>15.69439</v>
      </c>
      <c r="H158" s="6">
        <f t="shared" si="85"/>
        <v>101.61</v>
      </c>
      <c r="I158" s="6">
        <f t="shared" si="86"/>
        <v>99.747389999999996</v>
      </c>
    </row>
    <row r="159" spans="1:9" hidden="1" x14ac:dyDescent="0.3">
      <c r="A159" s="8">
        <v>2610</v>
      </c>
      <c r="B159" s="28"/>
      <c r="C159" s="28"/>
      <c r="D159" s="6"/>
      <c r="E159" s="6"/>
      <c r="F159" s="6"/>
      <c r="G159" s="6"/>
      <c r="H159" s="6">
        <f t="shared" si="85"/>
        <v>0</v>
      </c>
      <c r="I159" s="6">
        <f t="shared" si="86"/>
        <v>0</v>
      </c>
    </row>
    <row r="160" spans="1:9" x14ac:dyDescent="0.3">
      <c r="A160" s="8">
        <v>2720</v>
      </c>
      <c r="B160" s="28"/>
      <c r="C160" s="28"/>
      <c r="D160" s="6">
        <v>18768.602999999999</v>
      </c>
      <c r="E160" s="6">
        <v>18768.594000000001</v>
      </c>
      <c r="F160" s="6">
        <f>642.567+12.085</f>
        <v>654.65200000000004</v>
      </c>
      <c r="G160" s="6">
        <f>637.90632+12.085</f>
        <v>649.99132000000009</v>
      </c>
      <c r="H160" s="6">
        <f t="shared" si="85"/>
        <v>19423.254999999997</v>
      </c>
      <c r="I160" s="6">
        <f t="shared" si="86"/>
        <v>19418.585320000002</v>
      </c>
    </row>
    <row r="161" spans="1:9" x14ac:dyDescent="0.3">
      <c r="A161" s="8">
        <v>2730</v>
      </c>
      <c r="B161" s="28"/>
      <c r="C161" s="28"/>
      <c r="D161" s="6">
        <v>738.15499999999997</v>
      </c>
      <c r="E161" s="6">
        <v>738.15499999999997</v>
      </c>
      <c r="F161" s="6">
        <v>14.955</v>
      </c>
      <c r="G161" s="6">
        <v>14.952450000000001</v>
      </c>
      <c r="H161" s="6">
        <f t="shared" si="85"/>
        <v>753.11</v>
      </c>
      <c r="I161" s="6">
        <f t="shared" si="86"/>
        <v>753.10744999999997</v>
      </c>
    </row>
    <row r="162" spans="1:9" x14ac:dyDescent="0.3">
      <c r="A162" s="8">
        <v>2800</v>
      </c>
      <c r="B162" s="28"/>
      <c r="C162" s="28"/>
      <c r="D162" s="6">
        <v>14.798</v>
      </c>
      <c r="E162" s="6">
        <v>14.795</v>
      </c>
      <c r="F162" s="6">
        <v>126.986</v>
      </c>
      <c r="G162" s="6">
        <v>125.89579999999999</v>
      </c>
      <c r="H162" s="6">
        <f t="shared" si="85"/>
        <v>141.78399999999999</v>
      </c>
      <c r="I162" s="6">
        <f t="shared" si="86"/>
        <v>140.6908</v>
      </c>
    </row>
    <row r="163" spans="1:9" ht="18.75" customHeight="1" x14ac:dyDescent="0.3">
      <c r="A163" s="7" t="s">
        <v>11</v>
      </c>
      <c r="B163" s="28"/>
      <c r="C163" s="28"/>
      <c r="D163" s="6">
        <f>SUM(D164:D168)</f>
        <v>0</v>
      </c>
      <c r="E163" s="6">
        <f t="shared" ref="E163" si="87">SUM(E164:E168)</f>
        <v>0</v>
      </c>
      <c r="F163" s="6">
        <f t="shared" ref="F163" si="88">SUM(F164:F168)</f>
        <v>2874.3939999999998</v>
      </c>
      <c r="G163" s="6">
        <f t="shared" ref="G163" si="89">SUM(G164:G168)</f>
        <v>2855.3285100000003</v>
      </c>
      <c r="H163" s="6">
        <f t="shared" si="85"/>
        <v>2874.3939999999998</v>
      </c>
      <c r="I163" s="6">
        <f t="shared" si="86"/>
        <v>2855.3285100000003</v>
      </c>
    </row>
    <row r="164" spans="1:9" x14ac:dyDescent="0.3">
      <c r="A164" s="8">
        <v>3110</v>
      </c>
      <c r="B164" s="28"/>
      <c r="C164" s="28"/>
      <c r="D164" s="9"/>
      <c r="E164" s="9"/>
      <c r="F164" s="9">
        <f>157.267+2485.211+105</f>
        <v>2747.4779999999996</v>
      </c>
      <c r="G164" s="9">
        <f>150.23766+2473.17485+105</f>
        <v>2728.4125100000001</v>
      </c>
      <c r="H164" s="6">
        <f t="shared" si="85"/>
        <v>2747.4779999999996</v>
      </c>
      <c r="I164" s="6">
        <f t="shared" si="86"/>
        <v>2728.4125100000001</v>
      </c>
    </row>
    <row r="165" spans="1:9" hidden="1" x14ac:dyDescent="0.3">
      <c r="A165" s="8">
        <v>3122</v>
      </c>
      <c r="B165" s="28"/>
      <c r="C165" s="28"/>
      <c r="D165" s="9"/>
      <c r="E165" s="9"/>
      <c r="F165" s="9"/>
      <c r="G165" s="9"/>
      <c r="H165" s="6">
        <f t="shared" si="85"/>
        <v>0</v>
      </c>
      <c r="I165" s="6">
        <f t="shared" si="86"/>
        <v>0</v>
      </c>
    </row>
    <row r="166" spans="1:9" x14ac:dyDescent="0.3">
      <c r="A166" s="8">
        <v>3132</v>
      </c>
      <c r="B166" s="28"/>
      <c r="C166" s="28"/>
      <c r="D166" s="9"/>
      <c r="E166" s="9"/>
      <c r="F166" s="9">
        <v>81.915999999999997</v>
      </c>
      <c r="G166" s="9">
        <v>81.915999999999997</v>
      </c>
      <c r="H166" s="6">
        <f t="shared" si="85"/>
        <v>81.915999999999997</v>
      </c>
      <c r="I166" s="6">
        <f t="shared" si="86"/>
        <v>81.915999999999997</v>
      </c>
    </row>
    <row r="167" spans="1:9" x14ac:dyDescent="0.3">
      <c r="A167" s="8">
        <v>3142</v>
      </c>
      <c r="B167" s="28"/>
      <c r="C167" s="28"/>
      <c r="D167" s="9"/>
      <c r="E167" s="9"/>
      <c r="F167" s="9">
        <v>45</v>
      </c>
      <c r="G167" s="9">
        <v>45</v>
      </c>
      <c r="H167" s="6">
        <f t="shared" ref="H167" si="90">D167+F167</f>
        <v>45</v>
      </c>
      <c r="I167" s="6">
        <f t="shared" ref="I167" si="91">E167+G167</f>
        <v>45</v>
      </c>
    </row>
    <row r="168" spans="1:9" hidden="1" x14ac:dyDescent="0.3">
      <c r="A168" s="8"/>
      <c r="B168" s="28"/>
      <c r="C168" s="28"/>
      <c r="D168" s="9"/>
      <c r="E168" s="9"/>
      <c r="F168" s="9"/>
      <c r="G168" s="9"/>
      <c r="H168" s="6">
        <f t="shared" si="85"/>
        <v>0</v>
      </c>
      <c r="I168" s="6">
        <f t="shared" si="86"/>
        <v>0</v>
      </c>
    </row>
    <row r="169" spans="1:9" ht="33" x14ac:dyDescent="0.3">
      <c r="A169" s="11" t="s">
        <v>31</v>
      </c>
      <c r="B169" s="11" t="s">
        <v>30</v>
      </c>
      <c r="C169" s="12" t="s">
        <v>32</v>
      </c>
      <c r="D169" s="13">
        <f>D170+D189</f>
        <v>3650.2519999999995</v>
      </c>
      <c r="E169" s="13">
        <f t="shared" ref="E169" si="92">E170+E189</f>
        <v>3620.1040000000003</v>
      </c>
      <c r="F169" s="13">
        <f t="shared" ref="F169" si="93">F170+F189</f>
        <v>7.5650000000000004</v>
      </c>
      <c r="G169" s="13">
        <f t="shared" ref="G169" si="94">G170+G189</f>
        <v>7.5632299999999999</v>
      </c>
      <c r="H169" s="13">
        <f>D169+F169</f>
        <v>3657.8169999999996</v>
      </c>
      <c r="I169" s="13">
        <f>E169+G169</f>
        <v>3627.6672300000005</v>
      </c>
    </row>
    <row r="170" spans="1:9" x14ac:dyDescent="0.3">
      <c r="A170" s="7" t="s">
        <v>10</v>
      </c>
      <c r="B170" s="28"/>
      <c r="C170" s="28"/>
      <c r="D170" s="6">
        <f>SUM(D171:D188)</f>
        <v>3650.2519999999995</v>
      </c>
      <c r="E170" s="6">
        <f t="shared" ref="E170" si="95">SUM(E171:E188)</f>
        <v>3620.1040000000003</v>
      </c>
      <c r="F170" s="6">
        <f t="shared" ref="F170" si="96">SUM(F171:F188)</f>
        <v>0</v>
      </c>
      <c r="G170" s="6">
        <f t="shared" ref="G170" si="97">SUM(G171:G188)</f>
        <v>0</v>
      </c>
      <c r="H170" s="6">
        <f t="shared" ref="H170:H194" si="98">D170+F170</f>
        <v>3650.2519999999995</v>
      </c>
      <c r="I170" s="6">
        <f t="shared" ref="I170:I194" si="99">E170+G170</f>
        <v>3620.1040000000003</v>
      </c>
    </row>
    <row r="171" spans="1:9" x14ac:dyDescent="0.3">
      <c r="A171" s="8">
        <v>2111</v>
      </c>
      <c r="B171" s="28"/>
      <c r="C171" s="28"/>
      <c r="D171" s="6">
        <v>2674.672</v>
      </c>
      <c r="E171" s="6">
        <v>2669.27</v>
      </c>
      <c r="F171" s="6"/>
      <c r="G171" s="6"/>
      <c r="H171" s="6">
        <f t="shared" si="98"/>
        <v>2674.672</v>
      </c>
      <c r="I171" s="6">
        <f t="shared" si="99"/>
        <v>2669.27</v>
      </c>
    </row>
    <row r="172" spans="1:9" x14ac:dyDescent="0.3">
      <c r="A172" s="8">
        <v>2120</v>
      </c>
      <c r="B172" s="28"/>
      <c r="C172" s="28"/>
      <c r="D172" s="6">
        <v>553.93299999999999</v>
      </c>
      <c r="E172" s="6">
        <v>552.59100000000001</v>
      </c>
      <c r="F172" s="6"/>
      <c r="G172" s="6"/>
      <c r="H172" s="6">
        <f t="shared" si="98"/>
        <v>553.93299999999999</v>
      </c>
      <c r="I172" s="6">
        <f t="shared" si="99"/>
        <v>552.59100000000001</v>
      </c>
    </row>
    <row r="173" spans="1:9" x14ac:dyDescent="0.3">
      <c r="A173" s="8">
        <v>2210</v>
      </c>
      <c r="B173" s="28"/>
      <c r="C173" s="28"/>
      <c r="D173" s="6">
        <v>111.169</v>
      </c>
      <c r="E173" s="6">
        <v>111.16800000000001</v>
      </c>
      <c r="F173" s="6"/>
      <c r="G173" s="6"/>
      <c r="H173" s="6">
        <f t="shared" si="98"/>
        <v>111.169</v>
      </c>
      <c r="I173" s="6">
        <f t="shared" si="99"/>
        <v>111.16800000000001</v>
      </c>
    </row>
    <row r="174" spans="1:9" hidden="1" x14ac:dyDescent="0.3">
      <c r="A174" s="8">
        <v>2220</v>
      </c>
      <c r="B174" s="28"/>
      <c r="C174" s="28"/>
      <c r="D174" s="6"/>
      <c r="E174" s="6"/>
      <c r="F174" s="6"/>
      <c r="G174" s="6"/>
      <c r="H174" s="6">
        <f t="shared" si="98"/>
        <v>0</v>
      </c>
      <c r="I174" s="6">
        <f t="shared" si="99"/>
        <v>0</v>
      </c>
    </row>
    <row r="175" spans="1:9" hidden="1" x14ac:dyDescent="0.3">
      <c r="A175" s="8">
        <v>2230</v>
      </c>
      <c r="B175" s="28"/>
      <c r="C175" s="28"/>
      <c r="D175" s="6"/>
      <c r="E175" s="6"/>
      <c r="F175" s="6"/>
      <c r="G175" s="6"/>
      <c r="H175" s="6">
        <f t="shared" si="98"/>
        <v>0</v>
      </c>
      <c r="I175" s="6">
        <f t="shared" si="99"/>
        <v>0</v>
      </c>
    </row>
    <row r="176" spans="1:9" x14ac:dyDescent="0.3">
      <c r="A176" s="8">
        <v>2240</v>
      </c>
      <c r="B176" s="28"/>
      <c r="C176" s="28"/>
      <c r="D176" s="6">
        <v>132.00800000000001</v>
      </c>
      <c r="E176" s="6">
        <v>131.59399999999999</v>
      </c>
      <c r="F176" s="6"/>
      <c r="G176" s="6"/>
      <c r="H176" s="6">
        <f t="shared" si="98"/>
        <v>132.00800000000001</v>
      </c>
      <c r="I176" s="6">
        <f t="shared" si="99"/>
        <v>131.59399999999999</v>
      </c>
    </row>
    <row r="177" spans="1:9" x14ac:dyDescent="0.3">
      <c r="A177" s="8">
        <v>2250</v>
      </c>
      <c r="B177" s="28"/>
      <c r="C177" s="28"/>
      <c r="D177" s="6">
        <v>11.433999999999999</v>
      </c>
      <c r="E177" s="6">
        <v>11.433999999999999</v>
      </c>
      <c r="F177" s="6"/>
      <c r="G177" s="6"/>
      <c r="H177" s="6">
        <f t="shared" si="98"/>
        <v>11.433999999999999</v>
      </c>
      <c r="I177" s="6">
        <f t="shared" si="99"/>
        <v>11.433999999999999</v>
      </c>
    </row>
    <row r="178" spans="1:9" x14ac:dyDescent="0.3">
      <c r="A178" s="8">
        <v>2271</v>
      </c>
      <c r="B178" s="28"/>
      <c r="C178" s="28"/>
      <c r="D178" s="6">
        <v>125.89400000000001</v>
      </c>
      <c r="E178" s="6">
        <v>109.65300000000001</v>
      </c>
      <c r="F178" s="6"/>
      <c r="G178" s="6"/>
      <c r="H178" s="6">
        <f t="shared" si="98"/>
        <v>125.89400000000001</v>
      </c>
      <c r="I178" s="6">
        <f t="shared" si="99"/>
        <v>109.65300000000001</v>
      </c>
    </row>
    <row r="179" spans="1:9" x14ac:dyDescent="0.3">
      <c r="A179" s="8">
        <v>2272</v>
      </c>
      <c r="B179" s="28"/>
      <c r="C179" s="28"/>
      <c r="D179" s="6">
        <v>3.3439999999999999</v>
      </c>
      <c r="E179" s="6">
        <v>3.3239999999999998</v>
      </c>
      <c r="F179" s="6"/>
      <c r="G179" s="6"/>
      <c r="H179" s="6">
        <f t="shared" si="98"/>
        <v>3.3439999999999999</v>
      </c>
      <c r="I179" s="6">
        <f t="shared" si="99"/>
        <v>3.3239999999999998</v>
      </c>
    </row>
    <row r="180" spans="1:9" x14ac:dyDescent="0.3">
      <c r="A180" s="8">
        <v>2273</v>
      </c>
      <c r="B180" s="28"/>
      <c r="C180" s="28"/>
      <c r="D180" s="6">
        <v>37.798000000000002</v>
      </c>
      <c r="E180" s="6">
        <v>31.07</v>
      </c>
      <c r="F180" s="6"/>
      <c r="G180" s="6"/>
      <c r="H180" s="6">
        <f t="shared" si="98"/>
        <v>37.798000000000002</v>
      </c>
      <c r="I180" s="6">
        <f t="shared" si="99"/>
        <v>31.07</v>
      </c>
    </row>
    <row r="181" spans="1:9" hidden="1" x14ac:dyDescent="0.3">
      <c r="A181" s="8">
        <v>2274</v>
      </c>
      <c r="B181" s="28"/>
      <c r="C181" s="28"/>
      <c r="D181" s="6"/>
      <c r="E181" s="6"/>
      <c r="F181" s="6"/>
      <c r="G181" s="6"/>
      <c r="H181" s="6">
        <f t="shared" si="98"/>
        <v>0</v>
      </c>
      <c r="I181" s="6">
        <f t="shared" si="99"/>
        <v>0</v>
      </c>
    </row>
    <row r="182" spans="1:9" hidden="1" x14ac:dyDescent="0.3">
      <c r="A182" s="8">
        <v>2275</v>
      </c>
      <c r="B182" s="28"/>
      <c r="C182" s="28"/>
      <c r="D182" s="6"/>
      <c r="E182" s="6"/>
      <c r="F182" s="6"/>
      <c r="G182" s="6"/>
      <c r="H182" s="6">
        <f t="shared" si="98"/>
        <v>0</v>
      </c>
      <c r="I182" s="6">
        <f t="shared" si="99"/>
        <v>0</v>
      </c>
    </row>
    <row r="183" spans="1:9" hidden="1" x14ac:dyDescent="0.3">
      <c r="A183" s="8">
        <v>2276</v>
      </c>
      <c r="B183" s="28"/>
      <c r="C183" s="28"/>
      <c r="D183" s="6"/>
      <c r="E183" s="6"/>
      <c r="F183" s="6"/>
      <c r="G183" s="6"/>
      <c r="H183" s="6">
        <f t="shared" si="98"/>
        <v>0</v>
      </c>
      <c r="I183" s="6">
        <f t="shared" si="99"/>
        <v>0</v>
      </c>
    </row>
    <row r="184" spans="1:9" hidden="1" x14ac:dyDescent="0.3">
      <c r="A184" s="8">
        <v>2282</v>
      </c>
      <c r="B184" s="28"/>
      <c r="C184" s="28"/>
      <c r="D184" s="6"/>
      <c r="E184" s="6"/>
      <c r="F184" s="6"/>
      <c r="G184" s="6"/>
      <c r="H184" s="6">
        <f t="shared" si="98"/>
        <v>0</v>
      </c>
      <c r="I184" s="6">
        <f t="shared" si="99"/>
        <v>0</v>
      </c>
    </row>
    <row r="185" spans="1:9" hidden="1" x14ac:dyDescent="0.3">
      <c r="A185" s="8">
        <v>2610</v>
      </c>
      <c r="B185" s="28"/>
      <c r="C185" s="28"/>
      <c r="D185" s="6"/>
      <c r="E185" s="6"/>
      <c r="F185" s="6"/>
      <c r="G185" s="6"/>
      <c r="H185" s="6">
        <f t="shared" si="98"/>
        <v>0</v>
      </c>
      <c r="I185" s="6">
        <f t="shared" si="99"/>
        <v>0</v>
      </c>
    </row>
    <row r="186" spans="1:9" hidden="1" x14ac:dyDescent="0.3">
      <c r="A186" s="8">
        <v>2720</v>
      </c>
      <c r="B186" s="28"/>
      <c r="C186" s="28"/>
      <c r="D186" s="6"/>
      <c r="E186" s="6"/>
      <c r="F186" s="6"/>
      <c r="G186" s="6"/>
      <c r="H186" s="6">
        <f t="shared" si="98"/>
        <v>0</v>
      </c>
      <c r="I186" s="6">
        <f t="shared" si="99"/>
        <v>0</v>
      </c>
    </row>
    <row r="187" spans="1:9" hidden="1" x14ac:dyDescent="0.3">
      <c r="A187" s="8">
        <v>2730</v>
      </c>
      <c r="B187" s="28"/>
      <c r="C187" s="28"/>
      <c r="D187" s="6"/>
      <c r="E187" s="6"/>
      <c r="F187" s="6"/>
      <c r="G187" s="6"/>
      <c r="H187" s="6">
        <f t="shared" si="98"/>
        <v>0</v>
      </c>
      <c r="I187" s="6">
        <f t="shared" si="99"/>
        <v>0</v>
      </c>
    </row>
    <row r="188" spans="1:9" hidden="1" x14ac:dyDescent="0.3">
      <c r="A188" s="8">
        <v>2800</v>
      </c>
      <c r="B188" s="28"/>
      <c r="C188" s="28"/>
      <c r="D188" s="6"/>
      <c r="E188" s="6"/>
      <c r="F188" s="6"/>
      <c r="G188" s="6"/>
      <c r="H188" s="6">
        <f t="shared" si="98"/>
        <v>0</v>
      </c>
      <c r="I188" s="6">
        <f t="shared" si="99"/>
        <v>0</v>
      </c>
    </row>
    <row r="189" spans="1:9" ht="18.75" customHeight="1" x14ac:dyDescent="0.3">
      <c r="A189" s="7" t="s">
        <v>11</v>
      </c>
      <c r="B189" s="28"/>
      <c r="C189" s="28"/>
      <c r="D189" s="6">
        <f>SUM(D190:D194)</f>
        <v>0</v>
      </c>
      <c r="E189" s="6">
        <f t="shared" ref="E189" si="100">SUM(E190:E194)</f>
        <v>0</v>
      </c>
      <c r="F189" s="6">
        <f t="shared" ref="F189" si="101">SUM(F190:F194)</f>
        <v>7.5650000000000004</v>
      </c>
      <c r="G189" s="6">
        <f t="shared" ref="G189" si="102">SUM(G190:G194)</f>
        <v>7.5632299999999999</v>
      </c>
      <c r="H189" s="6">
        <f t="shared" si="98"/>
        <v>7.5650000000000004</v>
      </c>
      <c r="I189" s="6">
        <f t="shared" si="99"/>
        <v>7.5632299999999999</v>
      </c>
    </row>
    <row r="190" spans="1:9" x14ac:dyDescent="0.3">
      <c r="A190" s="8">
        <v>3110</v>
      </c>
      <c r="B190" s="28"/>
      <c r="C190" s="28"/>
      <c r="D190" s="9"/>
      <c r="E190" s="9"/>
      <c r="F190" s="9">
        <v>7.5650000000000004</v>
      </c>
      <c r="G190" s="9">
        <v>7.5632299999999999</v>
      </c>
      <c r="H190" s="6">
        <f t="shared" si="98"/>
        <v>7.5650000000000004</v>
      </c>
      <c r="I190" s="6">
        <f t="shared" si="99"/>
        <v>7.5632299999999999</v>
      </c>
    </row>
    <row r="191" spans="1:9" hidden="1" x14ac:dyDescent="0.3">
      <c r="A191" s="8">
        <v>3122</v>
      </c>
      <c r="B191" s="28"/>
      <c r="C191" s="28"/>
      <c r="D191" s="9"/>
      <c r="E191" s="9"/>
      <c r="F191" s="9"/>
      <c r="G191" s="9"/>
      <c r="H191" s="6">
        <f t="shared" si="98"/>
        <v>0</v>
      </c>
      <c r="I191" s="6">
        <f t="shared" si="99"/>
        <v>0</v>
      </c>
    </row>
    <row r="192" spans="1:9" hidden="1" x14ac:dyDescent="0.3">
      <c r="A192" s="8">
        <v>3132</v>
      </c>
      <c r="B192" s="28"/>
      <c r="C192" s="28"/>
      <c r="D192" s="9"/>
      <c r="E192" s="9"/>
      <c r="F192" s="9"/>
      <c r="G192" s="9"/>
      <c r="H192" s="6">
        <f t="shared" si="98"/>
        <v>0</v>
      </c>
      <c r="I192" s="6">
        <f t="shared" si="99"/>
        <v>0</v>
      </c>
    </row>
    <row r="193" spans="1:9" hidden="1" x14ac:dyDescent="0.3">
      <c r="A193" s="8">
        <v>3142</v>
      </c>
      <c r="B193" s="28"/>
      <c r="C193" s="28"/>
      <c r="D193" s="9"/>
      <c r="E193" s="9"/>
      <c r="F193" s="9"/>
      <c r="G193" s="9"/>
      <c r="H193" s="6">
        <f t="shared" ref="H193" si="103">D193+F193</f>
        <v>0</v>
      </c>
      <c r="I193" s="6">
        <f t="shared" ref="I193" si="104">E193+G193</f>
        <v>0</v>
      </c>
    </row>
    <row r="194" spans="1:9" hidden="1" x14ac:dyDescent="0.3">
      <c r="A194" s="8"/>
      <c r="B194" s="28"/>
      <c r="C194" s="28"/>
      <c r="D194" s="9"/>
      <c r="E194" s="9"/>
      <c r="F194" s="9"/>
      <c r="G194" s="9"/>
      <c r="H194" s="6">
        <f t="shared" si="98"/>
        <v>0</v>
      </c>
      <c r="I194" s="6">
        <f t="shared" si="99"/>
        <v>0</v>
      </c>
    </row>
    <row r="195" spans="1:9" ht="33" x14ac:dyDescent="0.3">
      <c r="A195" s="11" t="s">
        <v>33</v>
      </c>
      <c r="B195" s="11" t="s">
        <v>30</v>
      </c>
      <c r="C195" s="12" t="s">
        <v>34</v>
      </c>
      <c r="D195" s="13">
        <f>D196+D215</f>
        <v>15987.275</v>
      </c>
      <c r="E195" s="13">
        <f t="shared" ref="E195" si="105">E196+E215</f>
        <v>15984.467999999999</v>
      </c>
      <c r="F195" s="13">
        <f t="shared" ref="F195" si="106">F196+F215</f>
        <v>416.20400000000001</v>
      </c>
      <c r="G195" s="13">
        <f t="shared" ref="G195" si="107">G196+G215</f>
        <v>410.21181000000001</v>
      </c>
      <c r="H195" s="13">
        <f>D195+F195</f>
        <v>16403.478999999999</v>
      </c>
      <c r="I195" s="13">
        <f>E195+G195</f>
        <v>16394.679809999998</v>
      </c>
    </row>
    <row r="196" spans="1:9" x14ac:dyDescent="0.3">
      <c r="A196" s="7" t="s">
        <v>10</v>
      </c>
      <c r="B196" s="28"/>
      <c r="C196" s="28"/>
      <c r="D196" s="6">
        <f>SUM(D197:D214)</f>
        <v>15987.275</v>
      </c>
      <c r="E196" s="6">
        <f t="shared" ref="E196" si="108">SUM(E197:E214)</f>
        <v>15984.467999999999</v>
      </c>
      <c r="F196" s="6">
        <f t="shared" ref="F196" si="109">SUM(F197:F214)</f>
        <v>283.25200000000001</v>
      </c>
      <c r="G196" s="6">
        <f t="shared" ref="G196" si="110">SUM(G197:G214)</f>
        <v>277.25981000000002</v>
      </c>
      <c r="H196" s="6">
        <f t="shared" ref="H196:H220" si="111">D196+F196</f>
        <v>16270.527</v>
      </c>
      <c r="I196" s="6">
        <f t="shared" ref="I196:I220" si="112">E196+G196</f>
        <v>16261.727809999998</v>
      </c>
    </row>
    <row r="197" spans="1:9" x14ac:dyDescent="0.3">
      <c r="A197" s="8">
        <v>2111</v>
      </c>
      <c r="B197" s="28"/>
      <c r="C197" s="28"/>
      <c r="D197" s="6">
        <v>12073.736999999999</v>
      </c>
      <c r="E197" s="6">
        <v>12073.728999999999</v>
      </c>
      <c r="F197" s="6">
        <v>228.047</v>
      </c>
      <c r="G197" s="6">
        <f>118.18899+109.19527</f>
        <v>227.38425999999998</v>
      </c>
      <c r="H197" s="6">
        <f t="shared" si="111"/>
        <v>12301.784</v>
      </c>
      <c r="I197" s="6">
        <f t="shared" si="112"/>
        <v>12301.11326</v>
      </c>
    </row>
    <row r="198" spans="1:9" x14ac:dyDescent="0.3">
      <c r="A198" s="8">
        <v>2120</v>
      </c>
      <c r="B198" s="28"/>
      <c r="C198" s="28"/>
      <c r="D198" s="6">
        <v>2638.2310000000002</v>
      </c>
      <c r="E198" s="6">
        <v>2638.223</v>
      </c>
      <c r="F198" s="6">
        <v>50.170999999999999</v>
      </c>
      <c r="G198" s="6">
        <f>25.85258+24.02297</f>
        <v>49.875550000000004</v>
      </c>
      <c r="H198" s="6">
        <f t="shared" si="111"/>
        <v>2688.402</v>
      </c>
      <c r="I198" s="6">
        <f t="shared" si="112"/>
        <v>2688.0985500000002</v>
      </c>
    </row>
    <row r="199" spans="1:9" x14ac:dyDescent="0.3">
      <c r="A199" s="8">
        <v>2210</v>
      </c>
      <c r="B199" s="28"/>
      <c r="C199" s="28"/>
      <c r="D199" s="6">
        <v>608.39300000000003</v>
      </c>
      <c r="E199" s="6">
        <v>608.39</v>
      </c>
      <c r="F199" s="6">
        <v>5.0339999999999998</v>
      </c>
      <c r="G199" s="6"/>
      <c r="H199" s="6">
        <f t="shared" si="111"/>
        <v>613.42700000000002</v>
      </c>
      <c r="I199" s="6">
        <f t="shared" si="112"/>
        <v>608.39</v>
      </c>
    </row>
    <row r="200" spans="1:9" hidden="1" x14ac:dyDescent="0.3">
      <c r="A200" s="8">
        <v>2220</v>
      </c>
      <c r="B200" s="28"/>
      <c r="C200" s="28"/>
      <c r="D200" s="6"/>
      <c r="E200" s="6"/>
      <c r="F200" s="6"/>
      <c r="G200" s="6"/>
      <c r="H200" s="6">
        <f t="shared" si="111"/>
        <v>0</v>
      </c>
      <c r="I200" s="6">
        <f t="shared" si="112"/>
        <v>0</v>
      </c>
    </row>
    <row r="201" spans="1:9" hidden="1" x14ac:dyDescent="0.3">
      <c r="A201" s="8">
        <v>2230</v>
      </c>
      <c r="B201" s="28"/>
      <c r="C201" s="28"/>
      <c r="D201" s="6"/>
      <c r="E201" s="6"/>
      <c r="F201" s="6"/>
      <c r="G201" s="6"/>
      <c r="H201" s="6">
        <f t="shared" si="111"/>
        <v>0</v>
      </c>
      <c r="I201" s="6">
        <f t="shared" si="112"/>
        <v>0</v>
      </c>
    </row>
    <row r="202" spans="1:9" x14ac:dyDescent="0.3">
      <c r="A202" s="8">
        <v>2240</v>
      </c>
      <c r="B202" s="28"/>
      <c r="C202" s="28"/>
      <c r="D202" s="6">
        <v>372.28300000000002</v>
      </c>
      <c r="E202" s="6">
        <v>371.815</v>
      </c>
      <c r="F202" s="6"/>
      <c r="G202" s="6"/>
      <c r="H202" s="6">
        <f t="shared" si="111"/>
        <v>372.28300000000002</v>
      </c>
      <c r="I202" s="6">
        <f t="shared" si="112"/>
        <v>371.815</v>
      </c>
    </row>
    <row r="203" spans="1:9" x14ac:dyDescent="0.3">
      <c r="A203" s="8">
        <v>2250</v>
      </c>
      <c r="B203" s="28"/>
      <c r="C203" s="28"/>
      <c r="D203" s="6">
        <v>25.675999999999998</v>
      </c>
      <c r="E203" s="6">
        <v>25.675999999999998</v>
      </c>
      <c r="F203" s="6"/>
      <c r="G203" s="6"/>
      <c r="H203" s="6">
        <f t="shared" si="111"/>
        <v>25.675999999999998</v>
      </c>
      <c r="I203" s="6">
        <f t="shared" si="112"/>
        <v>25.675999999999998</v>
      </c>
    </row>
    <row r="204" spans="1:9" x14ac:dyDescent="0.3">
      <c r="A204" s="8">
        <v>2271</v>
      </c>
      <c r="B204" s="28"/>
      <c r="C204" s="28"/>
      <c r="D204" s="6">
        <v>54.216999999999999</v>
      </c>
      <c r="E204" s="6">
        <v>53.561</v>
      </c>
      <c r="F204" s="6"/>
      <c r="G204" s="6"/>
      <c r="H204" s="6">
        <f t="shared" si="111"/>
        <v>54.216999999999999</v>
      </c>
      <c r="I204" s="6">
        <f t="shared" si="112"/>
        <v>53.561</v>
      </c>
    </row>
    <row r="205" spans="1:9" x14ac:dyDescent="0.3">
      <c r="A205" s="8">
        <v>2272</v>
      </c>
      <c r="B205" s="28"/>
      <c r="C205" s="28"/>
      <c r="D205" s="6">
        <v>6.2160000000000002</v>
      </c>
      <c r="E205" s="6">
        <v>6.1929999999999996</v>
      </c>
      <c r="F205" s="6"/>
      <c r="G205" s="6"/>
      <c r="H205" s="6">
        <f t="shared" si="111"/>
        <v>6.2160000000000002</v>
      </c>
      <c r="I205" s="6">
        <f t="shared" si="112"/>
        <v>6.1929999999999996</v>
      </c>
    </row>
    <row r="206" spans="1:9" x14ac:dyDescent="0.3">
      <c r="A206" s="8">
        <v>2273</v>
      </c>
      <c r="B206" s="28"/>
      <c r="C206" s="28"/>
      <c r="D206" s="6">
        <v>184.822</v>
      </c>
      <c r="E206" s="6">
        <v>183.18100000000001</v>
      </c>
      <c r="F206" s="6"/>
      <c r="G206" s="6"/>
      <c r="H206" s="6">
        <f t="shared" si="111"/>
        <v>184.822</v>
      </c>
      <c r="I206" s="6">
        <f t="shared" si="112"/>
        <v>183.18100000000001</v>
      </c>
    </row>
    <row r="207" spans="1:9" hidden="1" x14ac:dyDescent="0.3">
      <c r="A207" s="8">
        <v>2274</v>
      </c>
      <c r="B207" s="28"/>
      <c r="C207" s="28"/>
      <c r="D207" s="6"/>
      <c r="E207" s="6"/>
      <c r="F207" s="6"/>
      <c r="G207" s="6"/>
      <c r="H207" s="6">
        <f t="shared" si="111"/>
        <v>0</v>
      </c>
      <c r="I207" s="6">
        <f t="shared" si="112"/>
        <v>0</v>
      </c>
    </row>
    <row r="208" spans="1:9" hidden="1" x14ac:dyDescent="0.3">
      <c r="A208" s="8">
        <v>2275</v>
      </c>
      <c r="B208" s="28"/>
      <c r="C208" s="28"/>
      <c r="D208" s="6"/>
      <c r="E208" s="6"/>
      <c r="F208" s="6"/>
      <c r="G208" s="6"/>
      <c r="H208" s="6">
        <f t="shared" si="111"/>
        <v>0</v>
      </c>
      <c r="I208" s="6">
        <f t="shared" si="112"/>
        <v>0</v>
      </c>
    </row>
    <row r="209" spans="1:9" hidden="1" x14ac:dyDescent="0.3">
      <c r="A209" s="8">
        <v>2276</v>
      </c>
      <c r="B209" s="28"/>
      <c r="C209" s="28"/>
      <c r="D209" s="6"/>
      <c r="E209" s="6"/>
      <c r="F209" s="6"/>
      <c r="G209" s="6"/>
      <c r="H209" s="6">
        <f t="shared" si="111"/>
        <v>0</v>
      </c>
      <c r="I209" s="6">
        <f t="shared" si="112"/>
        <v>0</v>
      </c>
    </row>
    <row r="210" spans="1:9" x14ac:dyDescent="0.3">
      <c r="A210" s="8">
        <v>2282</v>
      </c>
      <c r="B210" s="28"/>
      <c r="C210" s="28"/>
      <c r="D210" s="6">
        <v>23.7</v>
      </c>
      <c r="E210" s="6">
        <v>23.7</v>
      </c>
      <c r="F210" s="6"/>
      <c r="G210" s="6"/>
      <c r="H210" s="6">
        <f t="shared" si="111"/>
        <v>23.7</v>
      </c>
      <c r="I210" s="6">
        <f t="shared" si="112"/>
        <v>23.7</v>
      </c>
    </row>
    <row r="211" spans="1:9" hidden="1" x14ac:dyDescent="0.3">
      <c r="A211" s="8">
        <v>2610</v>
      </c>
      <c r="B211" s="28"/>
      <c r="C211" s="28"/>
      <c r="D211" s="6"/>
      <c r="E211" s="6"/>
      <c r="F211" s="6"/>
      <c r="G211" s="6"/>
      <c r="H211" s="6">
        <f t="shared" si="111"/>
        <v>0</v>
      </c>
      <c r="I211" s="6">
        <f t="shared" si="112"/>
        <v>0</v>
      </c>
    </row>
    <row r="212" spans="1:9" hidden="1" x14ac:dyDescent="0.3">
      <c r="A212" s="8">
        <v>2720</v>
      </c>
      <c r="B212" s="28"/>
      <c r="C212" s="28"/>
      <c r="D212" s="6"/>
      <c r="E212" s="6"/>
      <c r="F212" s="6"/>
      <c r="G212" s="6"/>
      <c r="H212" s="6">
        <f t="shared" si="111"/>
        <v>0</v>
      </c>
      <c r="I212" s="6">
        <f t="shared" si="112"/>
        <v>0</v>
      </c>
    </row>
    <row r="213" spans="1:9" hidden="1" x14ac:dyDescent="0.3">
      <c r="A213" s="8">
        <v>2730</v>
      </c>
      <c r="B213" s="28"/>
      <c r="C213" s="28"/>
      <c r="D213" s="6"/>
      <c r="E213" s="6"/>
      <c r="F213" s="6"/>
      <c r="G213" s="6"/>
      <c r="H213" s="6">
        <f t="shared" si="111"/>
        <v>0</v>
      </c>
      <c r="I213" s="6">
        <f t="shared" si="112"/>
        <v>0</v>
      </c>
    </row>
    <row r="214" spans="1:9" hidden="1" x14ac:dyDescent="0.3">
      <c r="A214" s="8">
        <v>2800</v>
      </c>
      <c r="B214" s="28"/>
      <c r="C214" s="28"/>
      <c r="D214" s="6"/>
      <c r="E214" s="6"/>
      <c r="F214" s="6"/>
      <c r="G214" s="6"/>
      <c r="H214" s="6">
        <f t="shared" si="111"/>
        <v>0</v>
      </c>
      <c r="I214" s="6">
        <f t="shared" si="112"/>
        <v>0</v>
      </c>
    </row>
    <row r="215" spans="1:9" ht="18.75" customHeight="1" x14ac:dyDescent="0.3">
      <c r="A215" s="7" t="s">
        <v>11</v>
      </c>
      <c r="B215" s="28"/>
      <c r="C215" s="28"/>
      <c r="D215" s="6">
        <f>SUM(D216:D220)</f>
        <v>0</v>
      </c>
      <c r="E215" s="6">
        <f t="shared" ref="E215" si="113">SUM(E216:E220)</f>
        <v>0</v>
      </c>
      <c r="F215" s="6">
        <f t="shared" ref="F215" si="114">SUM(F216:F220)</f>
        <v>132.952</v>
      </c>
      <c r="G215" s="6">
        <f t="shared" ref="G215" si="115">SUM(G216:G220)</f>
        <v>132.952</v>
      </c>
      <c r="H215" s="6">
        <f t="shared" si="111"/>
        <v>132.952</v>
      </c>
      <c r="I215" s="6">
        <f t="shared" si="112"/>
        <v>132.952</v>
      </c>
    </row>
    <row r="216" spans="1:9" x14ac:dyDescent="0.3">
      <c r="A216" s="8">
        <v>3110</v>
      </c>
      <c r="B216" s="28"/>
      <c r="C216" s="28"/>
      <c r="D216" s="9"/>
      <c r="E216" s="9"/>
      <c r="F216" s="9">
        <v>132.952</v>
      </c>
      <c r="G216" s="9">
        <v>132.952</v>
      </c>
      <c r="H216" s="6">
        <f t="shared" si="111"/>
        <v>132.952</v>
      </c>
      <c r="I216" s="6">
        <f t="shared" si="112"/>
        <v>132.952</v>
      </c>
    </row>
    <row r="217" spans="1:9" hidden="1" x14ac:dyDescent="0.3">
      <c r="A217" s="8">
        <v>3122</v>
      </c>
      <c r="B217" s="28"/>
      <c r="C217" s="28"/>
      <c r="D217" s="9"/>
      <c r="E217" s="9"/>
      <c r="F217" s="9"/>
      <c r="G217" s="9"/>
      <c r="H217" s="6">
        <f t="shared" si="111"/>
        <v>0</v>
      </c>
      <c r="I217" s="6">
        <f t="shared" si="112"/>
        <v>0</v>
      </c>
    </row>
    <row r="218" spans="1:9" hidden="1" x14ac:dyDescent="0.3">
      <c r="A218" s="8">
        <v>3132</v>
      </c>
      <c r="B218" s="28"/>
      <c r="C218" s="28"/>
      <c r="D218" s="9"/>
      <c r="E218" s="9"/>
      <c r="F218" s="9"/>
      <c r="G218" s="9"/>
      <c r="H218" s="6">
        <f t="shared" si="111"/>
        <v>0</v>
      </c>
      <c r="I218" s="6">
        <f t="shared" si="112"/>
        <v>0</v>
      </c>
    </row>
    <row r="219" spans="1:9" hidden="1" x14ac:dyDescent="0.3">
      <c r="A219" s="8">
        <v>3142</v>
      </c>
      <c r="B219" s="28"/>
      <c r="C219" s="28"/>
      <c r="D219" s="9"/>
      <c r="E219" s="9"/>
      <c r="F219" s="9"/>
      <c r="G219" s="9"/>
      <c r="H219" s="6">
        <f t="shared" ref="H219" si="116">D219+F219</f>
        <v>0</v>
      </c>
      <c r="I219" s="6">
        <f t="shared" ref="I219" si="117">E219+G219</f>
        <v>0</v>
      </c>
    </row>
    <row r="220" spans="1:9" hidden="1" x14ac:dyDescent="0.3">
      <c r="A220" s="8"/>
      <c r="B220" s="28"/>
      <c r="C220" s="28"/>
      <c r="D220" s="9"/>
      <c r="E220" s="9"/>
      <c r="F220" s="9"/>
      <c r="G220" s="9"/>
      <c r="H220" s="6">
        <f t="shared" si="111"/>
        <v>0</v>
      </c>
      <c r="I220" s="6">
        <f t="shared" si="112"/>
        <v>0</v>
      </c>
    </row>
    <row r="221" spans="1:9" x14ac:dyDescent="0.3">
      <c r="A221" s="11" t="s">
        <v>35</v>
      </c>
      <c r="B221" s="11" t="s">
        <v>30</v>
      </c>
      <c r="C221" s="12" t="s">
        <v>36</v>
      </c>
      <c r="D221" s="13">
        <f>D222+D241</f>
        <v>2844.2629999999999</v>
      </c>
      <c r="E221" s="13">
        <f t="shared" ref="E221" si="118">E222+E241</f>
        <v>2844.2259999999997</v>
      </c>
      <c r="F221" s="13">
        <f t="shared" ref="F221" si="119">F222+F241</f>
        <v>375.49099999999999</v>
      </c>
      <c r="G221" s="13">
        <f t="shared" ref="G221" si="120">G222+G241</f>
        <v>375.44599999999997</v>
      </c>
      <c r="H221" s="13">
        <f>D221+F221</f>
        <v>3219.7539999999999</v>
      </c>
      <c r="I221" s="13">
        <f>E221+G221</f>
        <v>3219.6719999999996</v>
      </c>
    </row>
    <row r="222" spans="1:9" x14ac:dyDescent="0.3">
      <c r="A222" s="7" t="s">
        <v>10</v>
      </c>
      <c r="B222" s="28"/>
      <c r="C222" s="28"/>
      <c r="D222" s="6">
        <f>SUM(D223:D240)</f>
        <v>2844.2629999999999</v>
      </c>
      <c r="E222" s="6">
        <f t="shared" ref="E222" si="121">SUM(E223:E240)</f>
        <v>2844.2259999999997</v>
      </c>
      <c r="F222" s="6">
        <f t="shared" ref="F222" si="122">SUM(F223:F240)</f>
        <v>0</v>
      </c>
      <c r="G222" s="6">
        <f t="shared" ref="G222" si="123">SUM(G223:G240)</f>
        <v>0</v>
      </c>
      <c r="H222" s="6">
        <f t="shared" ref="H222:H246" si="124">D222+F222</f>
        <v>2844.2629999999999</v>
      </c>
      <c r="I222" s="6">
        <f t="shared" ref="I222:I246" si="125">E222+G222</f>
        <v>2844.2259999999997</v>
      </c>
    </row>
    <row r="223" spans="1:9" hidden="1" x14ac:dyDescent="0.3">
      <c r="A223" s="8">
        <v>2111</v>
      </c>
      <c r="B223" s="28"/>
      <c r="C223" s="28"/>
      <c r="D223" s="6"/>
      <c r="E223" s="6"/>
      <c r="F223" s="6"/>
      <c r="G223" s="6"/>
      <c r="H223" s="6">
        <f t="shared" si="124"/>
        <v>0</v>
      </c>
      <c r="I223" s="6">
        <f t="shared" si="125"/>
        <v>0</v>
      </c>
    </row>
    <row r="224" spans="1:9" hidden="1" x14ac:dyDescent="0.3">
      <c r="A224" s="8">
        <v>2120</v>
      </c>
      <c r="B224" s="28"/>
      <c r="C224" s="28"/>
      <c r="D224" s="6"/>
      <c r="E224" s="6"/>
      <c r="F224" s="6"/>
      <c r="G224" s="6"/>
      <c r="H224" s="6">
        <f t="shared" si="124"/>
        <v>0</v>
      </c>
      <c r="I224" s="6">
        <f t="shared" si="125"/>
        <v>0</v>
      </c>
    </row>
    <row r="225" spans="1:9" x14ac:dyDescent="0.3">
      <c r="A225" s="8">
        <v>2210</v>
      </c>
      <c r="B225" s="28"/>
      <c r="C225" s="28"/>
      <c r="D225" s="6">
        <v>638.30499999999995</v>
      </c>
      <c r="E225" s="6">
        <v>638.30499999999995</v>
      </c>
      <c r="F225" s="6"/>
      <c r="G225" s="6"/>
      <c r="H225" s="6">
        <f t="shared" si="124"/>
        <v>638.30499999999995</v>
      </c>
      <c r="I225" s="6">
        <f t="shared" si="125"/>
        <v>638.30499999999995</v>
      </c>
    </row>
    <row r="226" spans="1:9" hidden="1" x14ac:dyDescent="0.3">
      <c r="A226" s="8">
        <v>2220</v>
      </c>
      <c r="B226" s="28"/>
      <c r="C226" s="28"/>
      <c r="D226" s="6"/>
      <c r="E226" s="6"/>
      <c r="F226" s="6"/>
      <c r="G226" s="6"/>
      <c r="H226" s="6">
        <f t="shared" si="124"/>
        <v>0</v>
      </c>
      <c r="I226" s="6">
        <f t="shared" si="125"/>
        <v>0</v>
      </c>
    </row>
    <row r="227" spans="1:9" hidden="1" x14ac:dyDescent="0.3">
      <c r="A227" s="8">
        <v>2230</v>
      </c>
      <c r="B227" s="28"/>
      <c r="C227" s="28"/>
      <c r="D227" s="6"/>
      <c r="E227" s="6"/>
      <c r="F227" s="6"/>
      <c r="G227" s="6"/>
      <c r="H227" s="6">
        <f t="shared" si="124"/>
        <v>0</v>
      </c>
      <c r="I227" s="6">
        <f t="shared" si="125"/>
        <v>0</v>
      </c>
    </row>
    <row r="228" spans="1:9" x14ac:dyDescent="0.3">
      <c r="A228" s="8">
        <v>2240</v>
      </c>
      <c r="B228" s="28"/>
      <c r="C228" s="28"/>
      <c r="D228" s="6">
        <v>12.804</v>
      </c>
      <c r="E228" s="6">
        <v>12.786</v>
      </c>
      <c r="F228" s="6"/>
      <c r="G228" s="6"/>
      <c r="H228" s="6">
        <f t="shared" si="124"/>
        <v>12.804</v>
      </c>
      <c r="I228" s="6">
        <f t="shared" si="125"/>
        <v>12.786</v>
      </c>
    </row>
    <row r="229" spans="1:9" hidden="1" x14ac:dyDescent="0.3">
      <c r="A229" s="8">
        <v>2250</v>
      </c>
      <c r="B229" s="28"/>
      <c r="C229" s="28"/>
      <c r="D229" s="6"/>
      <c r="E229" s="6"/>
      <c r="F229" s="6"/>
      <c r="G229" s="6"/>
      <c r="H229" s="6">
        <f t="shared" si="124"/>
        <v>0</v>
      </c>
      <c r="I229" s="6">
        <f t="shared" si="125"/>
        <v>0</v>
      </c>
    </row>
    <row r="230" spans="1:9" hidden="1" x14ac:dyDescent="0.3">
      <c r="A230" s="8">
        <v>2271</v>
      </c>
      <c r="B230" s="28"/>
      <c r="C230" s="28"/>
      <c r="D230" s="6"/>
      <c r="E230" s="6"/>
      <c r="F230" s="6"/>
      <c r="G230" s="6"/>
      <c r="H230" s="6">
        <f t="shared" si="124"/>
        <v>0</v>
      </c>
      <c r="I230" s="6">
        <f t="shared" si="125"/>
        <v>0</v>
      </c>
    </row>
    <row r="231" spans="1:9" hidden="1" x14ac:dyDescent="0.3">
      <c r="A231" s="8">
        <v>2272</v>
      </c>
      <c r="B231" s="28"/>
      <c r="C231" s="28"/>
      <c r="D231" s="6"/>
      <c r="E231" s="6"/>
      <c r="F231" s="6"/>
      <c r="G231" s="6"/>
      <c r="H231" s="6">
        <f t="shared" si="124"/>
        <v>0</v>
      </c>
      <c r="I231" s="6">
        <f t="shared" si="125"/>
        <v>0</v>
      </c>
    </row>
    <row r="232" spans="1:9" hidden="1" x14ac:dyDescent="0.3">
      <c r="A232" s="8">
        <v>2273</v>
      </c>
      <c r="B232" s="28"/>
      <c r="C232" s="28"/>
      <c r="D232" s="6"/>
      <c r="E232" s="6"/>
      <c r="F232" s="6"/>
      <c r="G232" s="6"/>
      <c r="H232" s="6">
        <f t="shared" si="124"/>
        <v>0</v>
      </c>
      <c r="I232" s="6">
        <f t="shared" si="125"/>
        <v>0</v>
      </c>
    </row>
    <row r="233" spans="1:9" hidden="1" x14ac:dyDescent="0.3">
      <c r="A233" s="8">
        <v>2274</v>
      </c>
      <c r="B233" s="28"/>
      <c r="C233" s="28"/>
      <c r="D233" s="6"/>
      <c r="E233" s="6"/>
      <c r="F233" s="6"/>
      <c r="G233" s="6"/>
      <c r="H233" s="6">
        <f t="shared" si="124"/>
        <v>0</v>
      </c>
      <c r="I233" s="6">
        <f t="shared" si="125"/>
        <v>0</v>
      </c>
    </row>
    <row r="234" spans="1:9" hidden="1" x14ac:dyDescent="0.3">
      <c r="A234" s="8">
        <v>2275</v>
      </c>
      <c r="B234" s="28"/>
      <c r="C234" s="28"/>
      <c r="D234" s="6"/>
      <c r="E234" s="6"/>
      <c r="F234" s="6"/>
      <c r="G234" s="6"/>
      <c r="H234" s="6">
        <f t="shared" si="124"/>
        <v>0</v>
      </c>
      <c r="I234" s="6">
        <f t="shared" si="125"/>
        <v>0</v>
      </c>
    </row>
    <row r="235" spans="1:9" hidden="1" x14ac:dyDescent="0.3">
      <c r="A235" s="8">
        <v>2276</v>
      </c>
      <c r="B235" s="28"/>
      <c r="C235" s="28"/>
      <c r="D235" s="6"/>
      <c r="E235" s="6"/>
      <c r="F235" s="6"/>
      <c r="G235" s="6"/>
      <c r="H235" s="6">
        <f t="shared" si="124"/>
        <v>0</v>
      </c>
      <c r="I235" s="6">
        <f t="shared" si="125"/>
        <v>0</v>
      </c>
    </row>
    <row r="236" spans="1:9" hidden="1" x14ac:dyDescent="0.3">
      <c r="A236" s="8">
        <v>2282</v>
      </c>
      <c r="B236" s="28"/>
      <c r="C236" s="28"/>
      <c r="D236" s="6"/>
      <c r="E236" s="6"/>
      <c r="F236" s="6"/>
      <c r="G236" s="6"/>
      <c r="H236" s="6">
        <f t="shared" si="124"/>
        <v>0</v>
      </c>
      <c r="I236" s="6">
        <f t="shared" si="125"/>
        <v>0</v>
      </c>
    </row>
    <row r="237" spans="1:9" x14ac:dyDescent="0.3">
      <c r="A237" s="8">
        <v>2610</v>
      </c>
      <c r="B237" s="28"/>
      <c r="C237" s="28"/>
      <c r="D237" s="6">
        <v>1565.62</v>
      </c>
      <c r="E237" s="6">
        <v>1565.62</v>
      </c>
      <c r="F237" s="6"/>
      <c r="G237" s="6"/>
      <c r="H237" s="6">
        <f t="shared" si="124"/>
        <v>1565.62</v>
      </c>
      <c r="I237" s="6">
        <f t="shared" si="125"/>
        <v>1565.62</v>
      </c>
    </row>
    <row r="238" spans="1:9" hidden="1" x14ac:dyDescent="0.3">
      <c r="A238" s="8">
        <v>2720</v>
      </c>
      <c r="B238" s="28"/>
      <c r="C238" s="28"/>
      <c r="D238" s="6"/>
      <c r="E238" s="6"/>
      <c r="F238" s="6"/>
      <c r="G238" s="6"/>
      <c r="H238" s="6">
        <f t="shared" si="124"/>
        <v>0</v>
      </c>
      <c r="I238" s="6">
        <f t="shared" si="125"/>
        <v>0</v>
      </c>
    </row>
    <row r="239" spans="1:9" x14ac:dyDescent="0.3">
      <c r="A239" s="8">
        <v>2730</v>
      </c>
      <c r="B239" s="28"/>
      <c r="C239" s="28"/>
      <c r="D239" s="6">
        <v>627.53399999999999</v>
      </c>
      <c r="E239" s="6">
        <v>627.51499999999999</v>
      </c>
      <c r="F239" s="6"/>
      <c r="G239" s="6"/>
      <c r="H239" s="6">
        <f t="shared" si="124"/>
        <v>627.53399999999999</v>
      </c>
      <c r="I239" s="6">
        <f t="shared" si="125"/>
        <v>627.51499999999999</v>
      </c>
    </row>
    <row r="240" spans="1:9" hidden="1" x14ac:dyDescent="0.3">
      <c r="A240" s="8">
        <v>2800</v>
      </c>
      <c r="B240" s="28"/>
      <c r="C240" s="28"/>
      <c r="D240" s="6"/>
      <c r="E240" s="6"/>
      <c r="F240" s="6"/>
      <c r="G240" s="6"/>
      <c r="H240" s="6">
        <f t="shared" si="124"/>
        <v>0</v>
      </c>
      <c r="I240" s="6">
        <f t="shared" si="125"/>
        <v>0</v>
      </c>
    </row>
    <row r="241" spans="1:9" ht="18.75" customHeight="1" x14ac:dyDescent="0.3">
      <c r="A241" s="7" t="s">
        <v>11</v>
      </c>
      <c r="B241" s="28"/>
      <c r="C241" s="28"/>
      <c r="D241" s="6">
        <f>SUM(D242:D246)</f>
        <v>0</v>
      </c>
      <c r="E241" s="6">
        <f t="shared" ref="E241" si="126">SUM(E242:E246)</f>
        <v>0</v>
      </c>
      <c r="F241" s="6">
        <f t="shared" ref="F241" si="127">SUM(F242:F246)</f>
        <v>375.49099999999999</v>
      </c>
      <c r="G241" s="6">
        <f t="shared" ref="G241" si="128">SUM(G242:G246)</f>
        <v>375.44599999999997</v>
      </c>
      <c r="H241" s="6">
        <f t="shared" si="124"/>
        <v>375.49099999999999</v>
      </c>
      <c r="I241" s="6">
        <f t="shared" si="125"/>
        <v>375.44599999999997</v>
      </c>
    </row>
    <row r="242" spans="1:9" x14ac:dyDescent="0.3">
      <c r="A242" s="8">
        <v>3110</v>
      </c>
      <c r="B242" s="28"/>
      <c r="C242" s="28"/>
      <c r="D242" s="9"/>
      <c r="E242" s="9"/>
      <c r="F242" s="9">
        <v>30</v>
      </c>
      <c r="G242" s="9">
        <v>29.954999999999998</v>
      </c>
      <c r="H242" s="6">
        <f t="shared" si="124"/>
        <v>30</v>
      </c>
      <c r="I242" s="6">
        <f t="shared" si="125"/>
        <v>29.954999999999998</v>
      </c>
    </row>
    <row r="243" spans="1:9" hidden="1" x14ac:dyDescent="0.3">
      <c r="A243" s="8">
        <v>3122</v>
      </c>
      <c r="B243" s="28"/>
      <c r="C243" s="28"/>
      <c r="D243" s="9"/>
      <c r="E243" s="9"/>
      <c r="F243" s="9"/>
      <c r="G243" s="9"/>
      <c r="H243" s="6">
        <f t="shared" si="124"/>
        <v>0</v>
      </c>
      <c r="I243" s="6">
        <f t="shared" si="125"/>
        <v>0</v>
      </c>
    </row>
    <row r="244" spans="1:9" hidden="1" x14ac:dyDescent="0.3">
      <c r="A244" s="8">
        <v>3132</v>
      </c>
      <c r="B244" s="28"/>
      <c r="C244" s="28"/>
      <c r="D244" s="9"/>
      <c r="E244" s="9"/>
      <c r="F244" s="9"/>
      <c r="G244" s="9"/>
      <c r="H244" s="6">
        <f t="shared" si="124"/>
        <v>0</v>
      </c>
      <c r="I244" s="6">
        <f t="shared" si="125"/>
        <v>0</v>
      </c>
    </row>
    <row r="245" spans="1:9" hidden="1" x14ac:dyDescent="0.3">
      <c r="A245" s="8">
        <v>3142</v>
      </c>
      <c r="B245" s="28"/>
      <c r="C245" s="28"/>
      <c r="D245" s="9"/>
      <c r="E245" s="9"/>
      <c r="F245" s="9"/>
      <c r="G245" s="9"/>
      <c r="H245" s="6">
        <f t="shared" ref="H245" si="129">D245+F245</f>
        <v>0</v>
      </c>
      <c r="I245" s="6">
        <f t="shared" ref="I245" si="130">E245+G245</f>
        <v>0</v>
      </c>
    </row>
    <row r="246" spans="1:9" x14ac:dyDescent="0.3">
      <c r="A246" s="8">
        <v>3210</v>
      </c>
      <c r="B246" s="28"/>
      <c r="C246" s="28"/>
      <c r="D246" s="9"/>
      <c r="E246" s="9"/>
      <c r="F246" s="9">
        <v>345.49099999999999</v>
      </c>
      <c r="G246" s="9">
        <v>345.49099999999999</v>
      </c>
      <c r="H246" s="6">
        <f t="shared" si="124"/>
        <v>345.49099999999999</v>
      </c>
      <c r="I246" s="6">
        <f t="shared" si="125"/>
        <v>345.49099999999999</v>
      </c>
    </row>
    <row r="247" spans="1:9" ht="33" x14ac:dyDescent="0.3">
      <c r="A247" s="11" t="s">
        <v>37</v>
      </c>
      <c r="B247" s="11" t="s">
        <v>30</v>
      </c>
      <c r="C247" s="12" t="s">
        <v>38</v>
      </c>
      <c r="D247" s="13">
        <f>D248+D267</f>
        <v>1925.4180000000001</v>
      </c>
      <c r="E247" s="13">
        <f t="shared" ref="E247" si="131">E248+E267</f>
        <v>1925.4060000000002</v>
      </c>
      <c r="F247" s="13">
        <f t="shared" ref="F247" si="132">F248+F267</f>
        <v>769.12699999999995</v>
      </c>
      <c r="G247" s="13">
        <f t="shared" ref="G247" si="133">G248+G267</f>
        <v>588.42700000000002</v>
      </c>
      <c r="H247" s="13">
        <f>D247+F247</f>
        <v>2694.5450000000001</v>
      </c>
      <c r="I247" s="13">
        <f>E247+G247</f>
        <v>2513.8330000000001</v>
      </c>
    </row>
    <row r="248" spans="1:9" x14ac:dyDescent="0.3">
      <c r="A248" s="7" t="s">
        <v>10</v>
      </c>
      <c r="B248" s="28"/>
      <c r="C248" s="28"/>
      <c r="D248" s="6">
        <f>SUM(D249:D266)</f>
        <v>1925.4180000000001</v>
      </c>
      <c r="E248" s="6">
        <f t="shared" ref="E248" si="134">SUM(E249:E266)</f>
        <v>1925.4060000000002</v>
      </c>
      <c r="F248" s="6">
        <f t="shared" ref="F248" si="135">SUM(F249:F266)</f>
        <v>0</v>
      </c>
      <c r="G248" s="6">
        <f t="shared" ref="G248" si="136">SUM(G249:G266)</f>
        <v>0</v>
      </c>
      <c r="H248" s="6">
        <f t="shared" ref="H248:H272" si="137">D248+F248</f>
        <v>1925.4180000000001</v>
      </c>
      <c r="I248" s="6">
        <f t="shared" ref="I248:I272" si="138">E248+G248</f>
        <v>1925.4060000000002</v>
      </c>
    </row>
    <row r="249" spans="1:9" x14ac:dyDescent="0.3">
      <c r="A249" s="8">
        <v>2111</v>
      </c>
      <c r="B249" s="28"/>
      <c r="C249" s="28"/>
      <c r="D249" s="6">
        <v>1283.894</v>
      </c>
      <c r="E249" s="6">
        <v>1283.8900000000001</v>
      </c>
      <c r="F249" s="6"/>
      <c r="G249" s="6"/>
      <c r="H249" s="6">
        <f t="shared" si="137"/>
        <v>1283.894</v>
      </c>
      <c r="I249" s="6">
        <f t="shared" si="138"/>
        <v>1283.8900000000001</v>
      </c>
    </row>
    <row r="250" spans="1:9" x14ac:dyDescent="0.3">
      <c r="A250" s="8">
        <v>2120</v>
      </c>
      <c r="B250" s="28"/>
      <c r="C250" s="28"/>
      <c r="D250" s="6">
        <v>251.19800000000001</v>
      </c>
      <c r="E250" s="6">
        <v>251.19399999999999</v>
      </c>
      <c r="F250" s="6"/>
      <c r="G250" s="6"/>
      <c r="H250" s="6">
        <f t="shared" si="137"/>
        <v>251.19800000000001</v>
      </c>
      <c r="I250" s="6">
        <f t="shared" si="138"/>
        <v>251.19399999999999</v>
      </c>
    </row>
    <row r="251" spans="1:9" x14ac:dyDescent="0.3">
      <c r="A251" s="8">
        <v>2210</v>
      </c>
      <c r="B251" s="28"/>
      <c r="C251" s="28"/>
      <c r="D251" s="6">
        <v>232.85499999999999</v>
      </c>
      <c r="E251" s="6">
        <v>232.85499999999999</v>
      </c>
      <c r="F251" s="6"/>
      <c r="G251" s="6"/>
      <c r="H251" s="6">
        <f t="shared" si="137"/>
        <v>232.85499999999999</v>
      </c>
      <c r="I251" s="6">
        <f t="shared" si="138"/>
        <v>232.85499999999999</v>
      </c>
    </row>
    <row r="252" spans="1:9" hidden="1" x14ac:dyDescent="0.3">
      <c r="A252" s="8">
        <v>2220</v>
      </c>
      <c r="B252" s="28"/>
      <c r="C252" s="28"/>
      <c r="D252" s="6"/>
      <c r="E252" s="6"/>
      <c r="F252" s="6"/>
      <c r="G252" s="6"/>
      <c r="H252" s="6">
        <f t="shared" si="137"/>
        <v>0</v>
      </c>
      <c r="I252" s="6">
        <f t="shared" si="138"/>
        <v>0</v>
      </c>
    </row>
    <row r="253" spans="1:9" hidden="1" x14ac:dyDescent="0.3">
      <c r="A253" s="8">
        <v>2230</v>
      </c>
      <c r="B253" s="28"/>
      <c r="C253" s="28"/>
      <c r="D253" s="6"/>
      <c r="E253" s="6"/>
      <c r="F253" s="6"/>
      <c r="G253" s="6"/>
      <c r="H253" s="6">
        <f t="shared" si="137"/>
        <v>0</v>
      </c>
      <c r="I253" s="6">
        <f t="shared" si="138"/>
        <v>0</v>
      </c>
    </row>
    <row r="254" spans="1:9" x14ac:dyDescent="0.3">
      <c r="A254" s="8">
        <v>2240</v>
      </c>
      <c r="B254" s="28"/>
      <c r="C254" s="28"/>
      <c r="D254" s="6">
        <v>106.672</v>
      </c>
      <c r="E254" s="6">
        <v>106.67</v>
      </c>
      <c r="F254" s="6"/>
      <c r="G254" s="6"/>
      <c r="H254" s="6">
        <f t="shared" si="137"/>
        <v>106.672</v>
      </c>
      <c r="I254" s="6">
        <f t="shared" si="138"/>
        <v>106.67</v>
      </c>
    </row>
    <row r="255" spans="1:9" x14ac:dyDescent="0.3">
      <c r="A255" s="8">
        <v>2250</v>
      </c>
      <c r="B255" s="28"/>
      <c r="C255" s="28"/>
      <c r="D255" s="6">
        <v>0.68600000000000005</v>
      </c>
      <c r="E255" s="6">
        <v>0.68600000000000005</v>
      </c>
      <c r="F255" s="6"/>
      <c r="G255" s="6"/>
      <c r="H255" s="6">
        <f t="shared" si="137"/>
        <v>0.68600000000000005</v>
      </c>
      <c r="I255" s="6">
        <f t="shared" si="138"/>
        <v>0.68600000000000005</v>
      </c>
    </row>
    <row r="256" spans="1:9" x14ac:dyDescent="0.3">
      <c r="A256" s="8">
        <v>2271</v>
      </c>
      <c r="B256" s="28"/>
      <c r="C256" s="28"/>
      <c r="D256" s="6">
        <v>32.921999999999997</v>
      </c>
      <c r="E256" s="6">
        <v>32.920999999999999</v>
      </c>
      <c r="F256" s="6"/>
      <c r="G256" s="6"/>
      <c r="H256" s="6">
        <f t="shared" si="137"/>
        <v>32.921999999999997</v>
      </c>
      <c r="I256" s="6">
        <f t="shared" si="138"/>
        <v>32.920999999999999</v>
      </c>
    </row>
    <row r="257" spans="1:9" x14ac:dyDescent="0.3">
      <c r="A257" s="8">
        <v>2272</v>
      </c>
      <c r="B257" s="28"/>
      <c r="C257" s="28"/>
      <c r="D257" s="6">
        <v>1.831</v>
      </c>
      <c r="E257" s="6">
        <v>1.83</v>
      </c>
      <c r="F257" s="6"/>
      <c r="G257" s="6"/>
      <c r="H257" s="6">
        <f t="shared" si="137"/>
        <v>1.831</v>
      </c>
      <c r="I257" s="6">
        <f t="shared" si="138"/>
        <v>1.83</v>
      </c>
    </row>
    <row r="258" spans="1:9" x14ac:dyDescent="0.3">
      <c r="A258" s="8">
        <v>2273</v>
      </c>
      <c r="B258" s="28"/>
      <c r="C258" s="28"/>
      <c r="D258" s="6">
        <v>13.882999999999999</v>
      </c>
      <c r="E258" s="6">
        <v>13.882999999999999</v>
      </c>
      <c r="F258" s="6"/>
      <c r="G258" s="6"/>
      <c r="H258" s="6">
        <f t="shared" si="137"/>
        <v>13.882999999999999</v>
      </c>
      <c r="I258" s="6">
        <f t="shared" si="138"/>
        <v>13.882999999999999</v>
      </c>
    </row>
    <row r="259" spans="1:9" hidden="1" x14ac:dyDescent="0.3">
      <c r="A259" s="8">
        <v>2274</v>
      </c>
      <c r="B259" s="28"/>
      <c r="C259" s="28"/>
      <c r="D259" s="6"/>
      <c r="E259" s="6"/>
      <c r="F259" s="6"/>
      <c r="G259" s="6"/>
      <c r="H259" s="6">
        <f t="shared" si="137"/>
        <v>0</v>
      </c>
      <c r="I259" s="6">
        <f t="shared" si="138"/>
        <v>0</v>
      </c>
    </row>
    <row r="260" spans="1:9" hidden="1" x14ac:dyDescent="0.3">
      <c r="A260" s="8">
        <v>2275</v>
      </c>
      <c r="B260" s="28"/>
      <c r="C260" s="28"/>
      <c r="D260" s="6"/>
      <c r="E260" s="6"/>
      <c r="F260" s="6"/>
      <c r="G260" s="6"/>
      <c r="H260" s="6">
        <f t="shared" si="137"/>
        <v>0</v>
      </c>
      <c r="I260" s="6">
        <f t="shared" si="138"/>
        <v>0</v>
      </c>
    </row>
    <row r="261" spans="1:9" hidden="1" x14ac:dyDescent="0.3">
      <c r="A261" s="8">
        <v>2276</v>
      </c>
      <c r="B261" s="28"/>
      <c r="C261" s="28"/>
      <c r="D261" s="6"/>
      <c r="E261" s="6"/>
      <c r="F261" s="6"/>
      <c r="G261" s="6"/>
      <c r="H261" s="6">
        <f t="shared" si="137"/>
        <v>0</v>
      </c>
      <c r="I261" s="6">
        <f t="shared" si="138"/>
        <v>0</v>
      </c>
    </row>
    <row r="262" spans="1:9" x14ac:dyDescent="0.3">
      <c r="A262" s="8">
        <v>2282</v>
      </c>
      <c r="B262" s="28"/>
      <c r="C262" s="28"/>
      <c r="D262" s="6">
        <v>1.4770000000000001</v>
      </c>
      <c r="E262" s="6">
        <v>1.4770000000000001</v>
      </c>
      <c r="F262" s="6"/>
      <c r="G262" s="6"/>
      <c r="H262" s="6">
        <f t="shared" si="137"/>
        <v>1.4770000000000001</v>
      </c>
      <c r="I262" s="6">
        <f t="shared" si="138"/>
        <v>1.4770000000000001</v>
      </c>
    </row>
    <row r="263" spans="1:9" hidden="1" x14ac:dyDescent="0.3">
      <c r="A263" s="8">
        <v>2610</v>
      </c>
      <c r="B263" s="28"/>
      <c r="C263" s="28"/>
      <c r="D263" s="6"/>
      <c r="E263" s="6"/>
      <c r="F263" s="6"/>
      <c r="G263" s="6"/>
      <c r="H263" s="6">
        <f t="shared" si="137"/>
        <v>0</v>
      </c>
      <c r="I263" s="6">
        <f t="shared" si="138"/>
        <v>0</v>
      </c>
    </row>
    <row r="264" spans="1:9" hidden="1" x14ac:dyDescent="0.3">
      <c r="A264" s="8">
        <v>2720</v>
      </c>
      <c r="B264" s="28"/>
      <c r="C264" s="28"/>
      <c r="D264" s="6"/>
      <c r="E264" s="6"/>
      <c r="F264" s="6"/>
      <c r="G264" s="6"/>
      <c r="H264" s="6">
        <f t="shared" si="137"/>
        <v>0</v>
      </c>
      <c r="I264" s="6">
        <f t="shared" si="138"/>
        <v>0</v>
      </c>
    </row>
    <row r="265" spans="1:9" hidden="1" x14ac:dyDescent="0.3">
      <c r="A265" s="8">
        <v>2730</v>
      </c>
      <c r="B265" s="28"/>
      <c r="C265" s="28"/>
      <c r="D265" s="6"/>
      <c r="E265" s="6"/>
      <c r="F265" s="6"/>
      <c r="G265" s="6"/>
      <c r="H265" s="6">
        <f t="shared" si="137"/>
        <v>0</v>
      </c>
      <c r="I265" s="6">
        <f t="shared" si="138"/>
        <v>0</v>
      </c>
    </row>
    <row r="266" spans="1:9" hidden="1" x14ac:dyDescent="0.3">
      <c r="A266" s="8">
        <v>2800</v>
      </c>
      <c r="B266" s="28"/>
      <c r="C266" s="28"/>
      <c r="D266" s="6"/>
      <c r="E266" s="6"/>
      <c r="F266" s="6"/>
      <c r="G266" s="6"/>
      <c r="H266" s="6">
        <f t="shared" si="137"/>
        <v>0</v>
      </c>
      <c r="I266" s="6">
        <f t="shared" si="138"/>
        <v>0</v>
      </c>
    </row>
    <row r="267" spans="1:9" ht="18.75" customHeight="1" x14ac:dyDescent="0.3">
      <c r="A267" s="7" t="s">
        <v>11</v>
      </c>
      <c r="B267" s="28"/>
      <c r="C267" s="28"/>
      <c r="D267" s="6">
        <f>SUM(D268:D272)</f>
        <v>0</v>
      </c>
      <c r="E267" s="6">
        <f t="shared" ref="E267" si="139">SUM(E268:E272)</f>
        <v>0</v>
      </c>
      <c r="F267" s="6">
        <f t="shared" ref="F267" si="140">SUM(F268:F272)</f>
        <v>769.12699999999995</v>
      </c>
      <c r="G267" s="6">
        <f t="shared" ref="G267" si="141">SUM(G268:G272)</f>
        <v>588.42700000000002</v>
      </c>
      <c r="H267" s="6">
        <f t="shared" si="137"/>
        <v>769.12699999999995</v>
      </c>
      <c r="I267" s="6">
        <f t="shared" si="138"/>
        <v>588.42700000000002</v>
      </c>
    </row>
    <row r="268" spans="1:9" x14ac:dyDescent="0.3">
      <c r="A268" s="8">
        <v>3110</v>
      </c>
      <c r="B268" s="28"/>
      <c r="C268" s="28"/>
      <c r="D268" s="9"/>
      <c r="E268" s="9"/>
      <c r="F268" s="9">
        <f>490.127+279</f>
        <v>769.12699999999995</v>
      </c>
      <c r="G268" s="9">
        <f>279+309.427</f>
        <v>588.42700000000002</v>
      </c>
      <c r="H268" s="6">
        <f t="shared" si="137"/>
        <v>769.12699999999995</v>
      </c>
      <c r="I268" s="6">
        <f t="shared" si="138"/>
        <v>588.42700000000002</v>
      </c>
    </row>
    <row r="269" spans="1:9" hidden="1" x14ac:dyDescent="0.3">
      <c r="A269" s="8">
        <v>3122</v>
      </c>
      <c r="B269" s="28"/>
      <c r="C269" s="28"/>
      <c r="D269" s="9"/>
      <c r="E269" s="9"/>
      <c r="F269" s="9"/>
      <c r="G269" s="9"/>
      <c r="H269" s="6">
        <f t="shared" si="137"/>
        <v>0</v>
      </c>
      <c r="I269" s="6">
        <f t="shared" si="138"/>
        <v>0</v>
      </c>
    </row>
    <row r="270" spans="1:9" hidden="1" x14ac:dyDescent="0.3">
      <c r="A270" s="8">
        <v>3132</v>
      </c>
      <c r="B270" s="28"/>
      <c r="C270" s="28"/>
      <c r="D270" s="9"/>
      <c r="E270" s="9"/>
      <c r="F270" s="9"/>
      <c r="G270" s="9"/>
      <c r="H270" s="6">
        <f t="shared" si="137"/>
        <v>0</v>
      </c>
      <c r="I270" s="6">
        <f t="shared" si="138"/>
        <v>0</v>
      </c>
    </row>
    <row r="271" spans="1:9" hidden="1" x14ac:dyDescent="0.3">
      <c r="A271" s="8">
        <v>3142</v>
      </c>
      <c r="B271" s="28"/>
      <c r="C271" s="28"/>
      <c r="D271" s="9"/>
      <c r="E271" s="9"/>
      <c r="F271" s="9"/>
      <c r="G271" s="9"/>
      <c r="H271" s="6"/>
      <c r="I271" s="6"/>
    </row>
    <row r="272" spans="1:9" hidden="1" x14ac:dyDescent="0.3">
      <c r="A272" s="8"/>
      <c r="B272" s="28"/>
      <c r="C272" s="28"/>
      <c r="D272" s="9"/>
      <c r="E272" s="9"/>
      <c r="F272" s="9"/>
      <c r="G272" s="9"/>
      <c r="H272" s="6">
        <f t="shared" si="137"/>
        <v>0</v>
      </c>
      <c r="I272" s="6">
        <f t="shared" si="138"/>
        <v>0</v>
      </c>
    </row>
    <row r="273" spans="1:9" ht="82.5" x14ac:dyDescent="0.3">
      <c r="A273" s="11" t="s">
        <v>39</v>
      </c>
      <c r="B273" s="11" t="s">
        <v>40</v>
      </c>
      <c r="C273" s="12" t="s">
        <v>41</v>
      </c>
      <c r="D273" s="13">
        <f>D274+D293</f>
        <v>3916.2179999999998</v>
      </c>
      <c r="E273" s="13">
        <f t="shared" ref="E273" si="142">E274+E293</f>
        <v>3916.2139999999999</v>
      </c>
      <c r="F273" s="13">
        <f t="shared" ref="F273" si="143">F274+F293</f>
        <v>41.732999999999997</v>
      </c>
      <c r="G273" s="13">
        <f t="shared" ref="G273" si="144">G274+G293</f>
        <v>41.730939999999997</v>
      </c>
      <c r="H273" s="13">
        <f>D273+F273</f>
        <v>3957.951</v>
      </c>
      <c r="I273" s="13">
        <f>E273+G273</f>
        <v>3957.9449399999999</v>
      </c>
    </row>
    <row r="274" spans="1:9" x14ac:dyDescent="0.3">
      <c r="A274" s="7" t="s">
        <v>10</v>
      </c>
      <c r="B274" s="28"/>
      <c r="C274" s="28"/>
      <c r="D274" s="6">
        <f>SUM(D275:D292)</f>
        <v>3916.2179999999998</v>
      </c>
      <c r="E274" s="6">
        <f t="shared" ref="E274" si="145">SUM(E275:E292)</f>
        <v>3916.2139999999999</v>
      </c>
      <c r="F274" s="6">
        <f t="shared" ref="F274" si="146">SUM(F275:F292)</f>
        <v>41.732999999999997</v>
      </c>
      <c r="G274" s="6">
        <f t="shared" ref="G274" si="147">SUM(G275:G292)</f>
        <v>41.730939999999997</v>
      </c>
      <c r="H274" s="6">
        <f t="shared" ref="H274:H298" si="148">D274+F274</f>
        <v>3957.951</v>
      </c>
      <c r="I274" s="6">
        <f t="shared" ref="I274:I298" si="149">E274+G274</f>
        <v>3957.9449399999999</v>
      </c>
    </row>
    <row r="275" spans="1:9" hidden="1" x14ac:dyDescent="0.3">
      <c r="A275" s="8">
        <v>2111</v>
      </c>
      <c r="B275" s="28"/>
      <c r="C275" s="28"/>
      <c r="D275" s="6"/>
      <c r="E275" s="6"/>
      <c r="F275" s="6"/>
      <c r="G275" s="6"/>
      <c r="H275" s="6">
        <f t="shared" si="148"/>
        <v>0</v>
      </c>
      <c r="I275" s="6">
        <f t="shared" si="149"/>
        <v>0</v>
      </c>
    </row>
    <row r="276" spans="1:9" hidden="1" x14ac:dyDescent="0.3">
      <c r="A276" s="8">
        <v>2120</v>
      </c>
      <c r="B276" s="28"/>
      <c r="C276" s="28"/>
      <c r="D276" s="6"/>
      <c r="E276" s="6"/>
      <c r="F276" s="6"/>
      <c r="G276" s="6"/>
      <c r="H276" s="6">
        <f t="shared" si="148"/>
        <v>0</v>
      </c>
      <c r="I276" s="6">
        <f t="shared" si="149"/>
        <v>0</v>
      </c>
    </row>
    <row r="277" spans="1:9" hidden="1" x14ac:dyDescent="0.3">
      <c r="A277" s="8">
        <v>2210</v>
      </c>
      <c r="B277" s="28"/>
      <c r="C277" s="28"/>
      <c r="D277" s="6"/>
      <c r="E277" s="6"/>
      <c r="F277" s="6"/>
      <c r="G277" s="6"/>
      <c r="H277" s="6">
        <f t="shared" si="148"/>
        <v>0</v>
      </c>
      <c r="I277" s="6">
        <f t="shared" si="149"/>
        <v>0</v>
      </c>
    </row>
    <row r="278" spans="1:9" hidden="1" x14ac:dyDescent="0.3">
      <c r="A278" s="8">
        <v>2220</v>
      </c>
      <c r="B278" s="28"/>
      <c r="C278" s="28"/>
      <c r="D278" s="6"/>
      <c r="E278" s="6"/>
      <c r="F278" s="6"/>
      <c r="G278" s="6"/>
      <c r="H278" s="6">
        <f t="shared" si="148"/>
        <v>0</v>
      </c>
      <c r="I278" s="6">
        <f t="shared" si="149"/>
        <v>0</v>
      </c>
    </row>
    <row r="279" spans="1:9" hidden="1" x14ac:dyDescent="0.3">
      <c r="A279" s="8">
        <v>2230</v>
      </c>
      <c r="B279" s="28"/>
      <c r="C279" s="28"/>
      <c r="D279" s="6"/>
      <c r="E279" s="6"/>
      <c r="F279" s="6"/>
      <c r="G279" s="6"/>
      <c r="H279" s="6">
        <f t="shared" si="148"/>
        <v>0</v>
      </c>
      <c r="I279" s="6">
        <f t="shared" si="149"/>
        <v>0</v>
      </c>
    </row>
    <row r="280" spans="1:9" hidden="1" x14ac:dyDescent="0.3">
      <c r="A280" s="8">
        <v>2240</v>
      </c>
      <c r="B280" s="28"/>
      <c r="C280" s="28"/>
      <c r="D280" s="6"/>
      <c r="E280" s="6"/>
      <c r="F280" s="6"/>
      <c r="G280" s="6"/>
      <c r="H280" s="6">
        <f t="shared" si="148"/>
        <v>0</v>
      </c>
      <c r="I280" s="6">
        <f t="shared" si="149"/>
        <v>0</v>
      </c>
    </row>
    <row r="281" spans="1:9" hidden="1" x14ac:dyDescent="0.3">
      <c r="A281" s="8">
        <v>2250</v>
      </c>
      <c r="B281" s="28"/>
      <c r="C281" s="28"/>
      <c r="D281" s="6"/>
      <c r="E281" s="6"/>
      <c r="F281" s="6"/>
      <c r="G281" s="6"/>
      <c r="H281" s="6">
        <f t="shared" si="148"/>
        <v>0</v>
      </c>
      <c r="I281" s="6">
        <f t="shared" si="149"/>
        <v>0</v>
      </c>
    </row>
    <row r="282" spans="1:9" hidden="1" x14ac:dyDescent="0.3">
      <c r="A282" s="8">
        <v>2271</v>
      </c>
      <c r="B282" s="28"/>
      <c r="C282" s="28"/>
      <c r="D282" s="6"/>
      <c r="E282" s="6"/>
      <c r="F282" s="6"/>
      <c r="G282" s="6"/>
      <c r="H282" s="6">
        <f t="shared" si="148"/>
        <v>0</v>
      </c>
      <c r="I282" s="6">
        <f t="shared" si="149"/>
        <v>0</v>
      </c>
    </row>
    <row r="283" spans="1:9" hidden="1" x14ac:dyDescent="0.3">
      <c r="A283" s="8">
        <v>2272</v>
      </c>
      <c r="B283" s="28"/>
      <c r="C283" s="28"/>
      <c r="D283" s="6"/>
      <c r="E283" s="6"/>
      <c r="F283" s="6"/>
      <c r="G283" s="6"/>
      <c r="H283" s="6">
        <f t="shared" si="148"/>
        <v>0</v>
      </c>
      <c r="I283" s="6">
        <f t="shared" si="149"/>
        <v>0</v>
      </c>
    </row>
    <row r="284" spans="1:9" hidden="1" x14ac:dyDescent="0.3">
      <c r="A284" s="8">
        <v>2273</v>
      </c>
      <c r="B284" s="28"/>
      <c r="C284" s="28"/>
      <c r="D284" s="6"/>
      <c r="E284" s="6"/>
      <c r="F284" s="6"/>
      <c r="G284" s="6"/>
      <c r="H284" s="6">
        <f t="shared" si="148"/>
        <v>0</v>
      </c>
      <c r="I284" s="6">
        <f t="shared" si="149"/>
        <v>0</v>
      </c>
    </row>
    <row r="285" spans="1:9" hidden="1" x14ac:dyDescent="0.3">
      <c r="A285" s="8">
        <v>2274</v>
      </c>
      <c r="B285" s="28"/>
      <c r="C285" s="28"/>
      <c r="D285" s="6"/>
      <c r="E285" s="6"/>
      <c r="F285" s="6"/>
      <c r="G285" s="6"/>
      <c r="H285" s="6">
        <f t="shared" si="148"/>
        <v>0</v>
      </c>
      <c r="I285" s="6">
        <f t="shared" si="149"/>
        <v>0</v>
      </c>
    </row>
    <row r="286" spans="1:9" hidden="1" x14ac:dyDescent="0.3">
      <c r="A286" s="8">
        <v>2275</v>
      </c>
      <c r="B286" s="28"/>
      <c r="C286" s="28"/>
      <c r="D286" s="6"/>
      <c r="E286" s="6"/>
      <c r="F286" s="6"/>
      <c r="G286" s="6"/>
      <c r="H286" s="6">
        <f t="shared" si="148"/>
        <v>0</v>
      </c>
      <c r="I286" s="6">
        <f t="shared" si="149"/>
        <v>0</v>
      </c>
    </row>
    <row r="287" spans="1:9" hidden="1" x14ac:dyDescent="0.3">
      <c r="A287" s="8">
        <v>2276</v>
      </c>
      <c r="B287" s="28"/>
      <c r="C287" s="28"/>
      <c r="D287" s="6"/>
      <c r="E287" s="6"/>
      <c r="F287" s="6"/>
      <c r="G287" s="6"/>
      <c r="H287" s="6">
        <f t="shared" si="148"/>
        <v>0</v>
      </c>
      <c r="I287" s="6">
        <f t="shared" si="149"/>
        <v>0</v>
      </c>
    </row>
    <row r="288" spans="1:9" x14ac:dyDescent="0.3">
      <c r="A288" s="8">
        <v>2282</v>
      </c>
      <c r="B288" s="28"/>
      <c r="C288" s="28"/>
      <c r="D288" s="6">
        <v>3916.2179999999998</v>
      </c>
      <c r="E288" s="6">
        <v>3916.2139999999999</v>
      </c>
      <c r="F288" s="6">
        <v>41.732999999999997</v>
      </c>
      <c r="G288" s="6">
        <v>41.730939999999997</v>
      </c>
      <c r="H288" s="6">
        <f t="shared" si="148"/>
        <v>3957.951</v>
      </c>
      <c r="I288" s="6">
        <f t="shared" si="149"/>
        <v>3957.9449399999999</v>
      </c>
    </row>
    <row r="289" spans="1:9" hidden="1" x14ac:dyDescent="0.3">
      <c r="A289" s="8">
        <v>2610</v>
      </c>
      <c r="B289" s="28"/>
      <c r="C289" s="28"/>
      <c r="D289" s="6"/>
      <c r="E289" s="6"/>
      <c r="F289" s="6"/>
      <c r="G289" s="6"/>
      <c r="H289" s="6">
        <f t="shared" si="148"/>
        <v>0</v>
      </c>
      <c r="I289" s="6">
        <f t="shared" si="149"/>
        <v>0</v>
      </c>
    </row>
    <row r="290" spans="1:9" hidden="1" x14ac:dyDescent="0.3">
      <c r="A290" s="8">
        <v>2720</v>
      </c>
      <c r="B290" s="28"/>
      <c r="C290" s="28"/>
      <c r="D290" s="6"/>
      <c r="E290" s="6"/>
      <c r="F290" s="6"/>
      <c r="G290" s="6"/>
      <c r="H290" s="6">
        <f t="shared" si="148"/>
        <v>0</v>
      </c>
      <c r="I290" s="6">
        <f t="shared" si="149"/>
        <v>0</v>
      </c>
    </row>
    <row r="291" spans="1:9" hidden="1" x14ac:dyDescent="0.3">
      <c r="A291" s="8">
        <v>2730</v>
      </c>
      <c r="B291" s="28"/>
      <c r="C291" s="28"/>
      <c r="D291" s="6"/>
      <c r="E291" s="6"/>
      <c r="F291" s="6"/>
      <c r="G291" s="6"/>
      <c r="H291" s="6">
        <f t="shared" si="148"/>
        <v>0</v>
      </c>
      <c r="I291" s="6">
        <f t="shared" si="149"/>
        <v>0</v>
      </c>
    </row>
    <row r="292" spans="1:9" hidden="1" x14ac:dyDescent="0.3">
      <c r="A292" s="8">
        <v>2800</v>
      </c>
      <c r="B292" s="28"/>
      <c r="C292" s="28"/>
      <c r="D292" s="6"/>
      <c r="E292" s="6"/>
      <c r="F292" s="6"/>
      <c r="G292" s="6"/>
      <c r="H292" s="6">
        <f t="shared" si="148"/>
        <v>0</v>
      </c>
      <c r="I292" s="6">
        <f t="shared" si="149"/>
        <v>0</v>
      </c>
    </row>
    <row r="293" spans="1:9" ht="18.75" hidden="1" customHeight="1" x14ac:dyDescent="0.3">
      <c r="A293" s="7" t="s">
        <v>11</v>
      </c>
      <c r="B293" s="28"/>
      <c r="C293" s="28"/>
      <c r="D293" s="6">
        <f>SUM(D294:D298)</f>
        <v>0</v>
      </c>
      <c r="E293" s="6">
        <f t="shared" ref="E293" si="150">SUM(E294:E298)</f>
        <v>0</v>
      </c>
      <c r="F293" s="6">
        <f t="shared" ref="F293" si="151">SUM(F294:F298)</f>
        <v>0</v>
      </c>
      <c r="G293" s="6">
        <f t="shared" ref="G293" si="152">SUM(G294:G298)</f>
        <v>0</v>
      </c>
      <c r="H293" s="6">
        <f t="shared" si="148"/>
        <v>0</v>
      </c>
      <c r="I293" s="6">
        <f t="shared" si="149"/>
        <v>0</v>
      </c>
    </row>
    <row r="294" spans="1:9" hidden="1" x14ac:dyDescent="0.3">
      <c r="A294" s="8">
        <v>3110</v>
      </c>
      <c r="B294" s="28"/>
      <c r="C294" s="28"/>
      <c r="D294" s="9"/>
      <c r="E294" s="9"/>
      <c r="F294" s="9"/>
      <c r="G294" s="9"/>
      <c r="H294" s="6">
        <f t="shared" si="148"/>
        <v>0</v>
      </c>
      <c r="I294" s="6">
        <f t="shared" si="149"/>
        <v>0</v>
      </c>
    </row>
    <row r="295" spans="1:9" hidden="1" x14ac:dyDescent="0.3">
      <c r="A295" s="8">
        <v>3122</v>
      </c>
      <c r="B295" s="28"/>
      <c r="C295" s="28"/>
      <c r="D295" s="9"/>
      <c r="E295" s="9"/>
      <c r="F295" s="9"/>
      <c r="G295" s="9"/>
      <c r="H295" s="6">
        <f t="shared" si="148"/>
        <v>0</v>
      </c>
      <c r="I295" s="6">
        <f t="shared" si="149"/>
        <v>0</v>
      </c>
    </row>
    <row r="296" spans="1:9" hidden="1" x14ac:dyDescent="0.3">
      <c r="A296" s="8">
        <v>3132</v>
      </c>
      <c r="B296" s="28"/>
      <c r="C296" s="28"/>
      <c r="D296" s="9"/>
      <c r="E296" s="9"/>
      <c r="F296" s="9"/>
      <c r="G296" s="9"/>
      <c r="H296" s="6">
        <f t="shared" si="148"/>
        <v>0</v>
      </c>
      <c r="I296" s="6">
        <f t="shared" si="149"/>
        <v>0</v>
      </c>
    </row>
    <row r="297" spans="1:9" hidden="1" x14ac:dyDescent="0.3">
      <c r="A297" s="8">
        <v>3142</v>
      </c>
      <c r="B297" s="28"/>
      <c r="C297" s="28"/>
      <c r="D297" s="9"/>
      <c r="E297" s="9"/>
      <c r="F297" s="9"/>
      <c r="G297" s="9"/>
      <c r="H297" s="6"/>
      <c r="I297" s="6"/>
    </row>
    <row r="298" spans="1:9" hidden="1" x14ac:dyDescent="0.3">
      <c r="A298" s="8"/>
      <c r="B298" s="28"/>
      <c r="C298" s="28"/>
      <c r="D298" s="9"/>
      <c r="E298" s="9"/>
      <c r="F298" s="9"/>
      <c r="G298" s="9"/>
      <c r="H298" s="6">
        <f t="shared" si="148"/>
        <v>0</v>
      </c>
      <c r="I298" s="6">
        <f t="shared" si="149"/>
        <v>0</v>
      </c>
    </row>
    <row r="299" spans="1:9" ht="33" x14ac:dyDescent="0.3">
      <c r="A299" s="11" t="s">
        <v>43</v>
      </c>
      <c r="B299" s="11" t="s">
        <v>30</v>
      </c>
      <c r="C299" s="12" t="s">
        <v>42</v>
      </c>
      <c r="D299" s="13">
        <f>D300+D319</f>
        <v>27.832999999999998</v>
      </c>
      <c r="E299" s="13">
        <f t="shared" ref="E299" si="153">E300+E319</f>
        <v>27.832999999999998</v>
      </c>
      <c r="F299" s="13">
        <f t="shared" ref="F299" si="154">F300+F319</f>
        <v>0</v>
      </c>
      <c r="G299" s="13">
        <f t="shared" ref="G299" si="155">G300+G319</f>
        <v>0</v>
      </c>
      <c r="H299" s="13">
        <f>D299+F299</f>
        <v>27.832999999999998</v>
      </c>
      <c r="I299" s="13">
        <f>E299+G299</f>
        <v>27.832999999999998</v>
      </c>
    </row>
    <row r="300" spans="1:9" x14ac:dyDescent="0.3">
      <c r="A300" s="7" t="s">
        <v>10</v>
      </c>
      <c r="B300" s="28"/>
      <c r="C300" s="28"/>
      <c r="D300" s="6">
        <f>SUM(D301:D318)</f>
        <v>27.832999999999998</v>
      </c>
      <c r="E300" s="6">
        <f t="shared" ref="E300" si="156">SUM(E301:E318)</f>
        <v>27.832999999999998</v>
      </c>
      <c r="F300" s="6">
        <f t="shared" ref="F300" si="157">SUM(F301:F318)</f>
        <v>0</v>
      </c>
      <c r="G300" s="6">
        <f t="shared" ref="G300" si="158">SUM(G301:G318)</f>
        <v>0</v>
      </c>
      <c r="H300" s="6">
        <f t="shared" ref="H300:H324" si="159">D300+F300</f>
        <v>27.832999999999998</v>
      </c>
      <c r="I300" s="6">
        <f t="shared" ref="I300:I324" si="160">E300+G300</f>
        <v>27.832999999999998</v>
      </c>
    </row>
    <row r="301" spans="1:9" hidden="1" x14ac:dyDescent="0.3">
      <c r="A301" s="8">
        <v>2111</v>
      </c>
      <c r="B301" s="28"/>
      <c r="C301" s="28"/>
      <c r="D301" s="6"/>
      <c r="E301" s="6"/>
      <c r="F301" s="6"/>
      <c r="G301" s="6"/>
      <c r="H301" s="6">
        <f t="shared" si="159"/>
        <v>0</v>
      </c>
      <c r="I301" s="6">
        <f t="shared" si="160"/>
        <v>0</v>
      </c>
    </row>
    <row r="302" spans="1:9" hidden="1" x14ac:dyDescent="0.3">
      <c r="A302" s="8">
        <v>2120</v>
      </c>
      <c r="B302" s="28"/>
      <c r="C302" s="28"/>
      <c r="D302" s="6"/>
      <c r="E302" s="6"/>
      <c r="F302" s="6"/>
      <c r="G302" s="6"/>
      <c r="H302" s="6">
        <f t="shared" si="159"/>
        <v>0</v>
      </c>
      <c r="I302" s="6">
        <f t="shared" si="160"/>
        <v>0</v>
      </c>
    </row>
    <row r="303" spans="1:9" hidden="1" x14ac:dyDescent="0.3">
      <c r="A303" s="8">
        <v>2210</v>
      </c>
      <c r="B303" s="28"/>
      <c r="C303" s="28"/>
      <c r="D303" s="6"/>
      <c r="E303" s="6"/>
      <c r="F303" s="6"/>
      <c r="G303" s="6"/>
      <c r="H303" s="6">
        <f t="shared" si="159"/>
        <v>0</v>
      </c>
      <c r="I303" s="6">
        <f t="shared" si="160"/>
        <v>0</v>
      </c>
    </row>
    <row r="304" spans="1:9" hidden="1" x14ac:dyDescent="0.3">
      <c r="A304" s="8">
        <v>2220</v>
      </c>
      <c r="B304" s="28"/>
      <c r="C304" s="28"/>
      <c r="D304" s="6"/>
      <c r="E304" s="6"/>
      <c r="F304" s="6"/>
      <c r="G304" s="6"/>
      <c r="H304" s="6">
        <f t="shared" si="159"/>
        <v>0</v>
      </c>
      <c r="I304" s="6">
        <f t="shared" si="160"/>
        <v>0</v>
      </c>
    </row>
    <row r="305" spans="1:9" hidden="1" x14ac:dyDescent="0.3">
      <c r="A305" s="8">
        <v>2230</v>
      </c>
      <c r="B305" s="28"/>
      <c r="C305" s="28"/>
      <c r="D305" s="6"/>
      <c r="E305" s="6"/>
      <c r="F305" s="6"/>
      <c r="G305" s="6"/>
      <c r="H305" s="6">
        <f t="shared" si="159"/>
        <v>0</v>
      </c>
      <c r="I305" s="6">
        <f t="shared" si="160"/>
        <v>0</v>
      </c>
    </row>
    <row r="306" spans="1:9" hidden="1" x14ac:dyDescent="0.3">
      <c r="A306" s="8">
        <v>2240</v>
      </c>
      <c r="B306" s="28"/>
      <c r="C306" s="28"/>
      <c r="D306" s="6"/>
      <c r="E306" s="6"/>
      <c r="F306" s="6"/>
      <c r="G306" s="6"/>
      <c r="H306" s="6">
        <f t="shared" si="159"/>
        <v>0</v>
      </c>
      <c r="I306" s="6">
        <f t="shared" si="160"/>
        <v>0</v>
      </c>
    </row>
    <row r="307" spans="1:9" hidden="1" x14ac:dyDescent="0.3">
      <c r="A307" s="8">
        <v>2250</v>
      </c>
      <c r="B307" s="28"/>
      <c r="C307" s="28"/>
      <c r="D307" s="6"/>
      <c r="E307" s="6"/>
      <c r="F307" s="6"/>
      <c r="G307" s="6"/>
      <c r="H307" s="6">
        <f t="shared" si="159"/>
        <v>0</v>
      </c>
      <c r="I307" s="6">
        <f t="shared" si="160"/>
        <v>0</v>
      </c>
    </row>
    <row r="308" spans="1:9" hidden="1" x14ac:dyDescent="0.3">
      <c r="A308" s="8">
        <v>2271</v>
      </c>
      <c r="B308" s="28"/>
      <c r="C308" s="28"/>
      <c r="D308" s="6"/>
      <c r="E308" s="6"/>
      <c r="F308" s="6"/>
      <c r="G308" s="6"/>
      <c r="H308" s="6">
        <f t="shared" si="159"/>
        <v>0</v>
      </c>
      <c r="I308" s="6">
        <f t="shared" si="160"/>
        <v>0</v>
      </c>
    </row>
    <row r="309" spans="1:9" hidden="1" x14ac:dyDescent="0.3">
      <c r="A309" s="8">
        <v>2272</v>
      </c>
      <c r="B309" s="28"/>
      <c r="C309" s="28"/>
      <c r="D309" s="6"/>
      <c r="E309" s="6"/>
      <c r="F309" s="6"/>
      <c r="G309" s="6"/>
      <c r="H309" s="6">
        <f t="shared" si="159"/>
        <v>0</v>
      </c>
      <c r="I309" s="6">
        <f t="shared" si="160"/>
        <v>0</v>
      </c>
    </row>
    <row r="310" spans="1:9" hidden="1" x14ac:dyDescent="0.3">
      <c r="A310" s="8">
        <v>2273</v>
      </c>
      <c r="B310" s="28"/>
      <c r="C310" s="28"/>
      <c r="D310" s="6"/>
      <c r="E310" s="6"/>
      <c r="F310" s="6"/>
      <c r="G310" s="6"/>
      <c r="H310" s="6">
        <f t="shared" si="159"/>
        <v>0</v>
      </c>
      <c r="I310" s="6">
        <f t="shared" si="160"/>
        <v>0</v>
      </c>
    </row>
    <row r="311" spans="1:9" hidden="1" x14ac:dyDescent="0.3">
      <c r="A311" s="8">
        <v>2274</v>
      </c>
      <c r="B311" s="28"/>
      <c r="C311" s="28"/>
      <c r="D311" s="6"/>
      <c r="E311" s="6"/>
      <c r="F311" s="6"/>
      <c r="G311" s="6"/>
      <c r="H311" s="6">
        <f t="shared" si="159"/>
        <v>0</v>
      </c>
      <c r="I311" s="6">
        <f t="shared" si="160"/>
        <v>0</v>
      </c>
    </row>
    <row r="312" spans="1:9" hidden="1" x14ac:dyDescent="0.3">
      <c r="A312" s="8">
        <v>2275</v>
      </c>
      <c r="B312" s="28"/>
      <c r="C312" s="28"/>
      <c r="D312" s="6"/>
      <c r="E312" s="6"/>
      <c r="F312" s="6"/>
      <c r="G312" s="6"/>
      <c r="H312" s="6">
        <f t="shared" si="159"/>
        <v>0</v>
      </c>
      <c r="I312" s="6">
        <f t="shared" si="160"/>
        <v>0</v>
      </c>
    </row>
    <row r="313" spans="1:9" hidden="1" x14ac:dyDescent="0.3">
      <c r="A313" s="8">
        <v>2276</v>
      </c>
      <c r="B313" s="28"/>
      <c r="C313" s="28"/>
      <c r="D313" s="6"/>
      <c r="E313" s="6"/>
      <c r="F313" s="6"/>
      <c r="G313" s="6"/>
      <c r="H313" s="6">
        <f t="shared" si="159"/>
        <v>0</v>
      </c>
      <c r="I313" s="6">
        <f t="shared" si="160"/>
        <v>0</v>
      </c>
    </row>
    <row r="314" spans="1:9" hidden="1" x14ac:dyDescent="0.3">
      <c r="A314" s="8">
        <v>2282</v>
      </c>
      <c r="B314" s="28"/>
      <c r="C314" s="28"/>
      <c r="D314" s="6"/>
      <c r="E314" s="6"/>
      <c r="F314" s="6"/>
      <c r="G314" s="6"/>
      <c r="H314" s="6">
        <f t="shared" si="159"/>
        <v>0</v>
      </c>
      <c r="I314" s="6">
        <f t="shared" si="160"/>
        <v>0</v>
      </c>
    </row>
    <row r="315" spans="1:9" hidden="1" x14ac:dyDescent="0.3">
      <c r="A315" s="8">
        <v>2610</v>
      </c>
      <c r="B315" s="28"/>
      <c r="C315" s="28"/>
      <c r="D315" s="6"/>
      <c r="E315" s="6"/>
      <c r="F315" s="6"/>
      <c r="G315" s="6"/>
      <c r="H315" s="6">
        <f t="shared" si="159"/>
        <v>0</v>
      </c>
      <c r="I315" s="6">
        <f t="shared" si="160"/>
        <v>0</v>
      </c>
    </row>
    <row r="316" spans="1:9" hidden="1" x14ac:dyDescent="0.3">
      <c r="A316" s="8">
        <v>2720</v>
      </c>
      <c r="B316" s="28"/>
      <c r="C316" s="28"/>
      <c r="D316" s="6"/>
      <c r="E316" s="6"/>
      <c r="F316" s="6"/>
      <c r="G316" s="6"/>
      <c r="H316" s="6">
        <f t="shared" si="159"/>
        <v>0</v>
      </c>
      <c r="I316" s="6">
        <f t="shared" si="160"/>
        <v>0</v>
      </c>
    </row>
    <row r="317" spans="1:9" x14ac:dyDescent="0.3">
      <c r="A317" s="8">
        <v>2730</v>
      </c>
      <c r="B317" s="28"/>
      <c r="C317" s="28"/>
      <c r="D317" s="6">
        <v>27.832999999999998</v>
      </c>
      <c r="E317" s="6">
        <v>27.832999999999998</v>
      </c>
      <c r="F317" s="6"/>
      <c r="G317" s="6"/>
      <c r="H317" s="6">
        <f t="shared" si="159"/>
        <v>27.832999999999998</v>
      </c>
      <c r="I317" s="6">
        <f t="shared" si="160"/>
        <v>27.832999999999998</v>
      </c>
    </row>
    <row r="318" spans="1:9" hidden="1" x14ac:dyDescent="0.3">
      <c r="A318" s="8">
        <v>2800</v>
      </c>
      <c r="B318" s="28"/>
      <c r="C318" s="28"/>
      <c r="D318" s="6"/>
      <c r="E318" s="6"/>
      <c r="F318" s="6"/>
      <c r="G318" s="6"/>
      <c r="H318" s="6">
        <f t="shared" si="159"/>
        <v>0</v>
      </c>
      <c r="I318" s="6">
        <f t="shared" si="160"/>
        <v>0</v>
      </c>
    </row>
    <row r="319" spans="1:9" hidden="1" x14ac:dyDescent="0.3">
      <c r="A319" s="7" t="s">
        <v>11</v>
      </c>
      <c r="B319" s="28"/>
      <c r="C319" s="28"/>
      <c r="D319" s="6">
        <f>SUM(D320:D324)</f>
        <v>0</v>
      </c>
      <c r="E319" s="6">
        <f t="shared" ref="E319" si="161">SUM(E320:E324)</f>
        <v>0</v>
      </c>
      <c r="F319" s="6">
        <f t="shared" ref="F319" si="162">SUM(F320:F324)</f>
        <v>0</v>
      </c>
      <c r="G319" s="6">
        <f t="shared" ref="G319" si="163">SUM(G320:G324)</f>
        <v>0</v>
      </c>
      <c r="H319" s="6">
        <f t="shared" si="159"/>
        <v>0</v>
      </c>
      <c r="I319" s="6">
        <f t="shared" si="160"/>
        <v>0</v>
      </c>
    </row>
    <row r="320" spans="1:9" hidden="1" x14ac:dyDescent="0.3">
      <c r="A320" s="8">
        <v>3110</v>
      </c>
      <c r="B320" s="28"/>
      <c r="C320" s="28"/>
      <c r="D320" s="9"/>
      <c r="E320" s="9"/>
      <c r="F320" s="9"/>
      <c r="G320" s="9"/>
      <c r="H320" s="6">
        <f t="shared" si="159"/>
        <v>0</v>
      </c>
      <c r="I320" s="6">
        <f t="shared" si="160"/>
        <v>0</v>
      </c>
    </row>
    <row r="321" spans="1:9" hidden="1" x14ac:dyDescent="0.3">
      <c r="A321" s="8">
        <v>3122</v>
      </c>
      <c r="B321" s="28"/>
      <c r="C321" s="28"/>
      <c r="D321" s="9"/>
      <c r="E321" s="9"/>
      <c r="F321" s="9"/>
      <c r="G321" s="9"/>
      <c r="H321" s="6">
        <f t="shared" si="159"/>
        <v>0</v>
      </c>
      <c r="I321" s="6">
        <f t="shared" si="160"/>
        <v>0</v>
      </c>
    </row>
    <row r="322" spans="1:9" hidden="1" x14ac:dyDescent="0.3">
      <c r="A322" s="8">
        <v>3132</v>
      </c>
      <c r="B322" s="28"/>
      <c r="C322" s="28"/>
      <c r="D322" s="9"/>
      <c r="E322" s="9"/>
      <c r="F322" s="9"/>
      <c r="G322" s="9"/>
      <c r="H322" s="6">
        <f t="shared" si="159"/>
        <v>0</v>
      </c>
      <c r="I322" s="6">
        <f t="shared" si="160"/>
        <v>0</v>
      </c>
    </row>
    <row r="323" spans="1:9" hidden="1" x14ac:dyDescent="0.3">
      <c r="A323" s="8">
        <v>3142</v>
      </c>
      <c r="B323" s="28"/>
      <c r="C323" s="28"/>
      <c r="D323" s="9"/>
      <c r="E323" s="9"/>
      <c r="F323" s="9"/>
      <c r="G323" s="9"/>
      <c r="H323" s="6"/>
      <c r="I323" s="6"/>
    </row>
    <row r="324" spans="1:9" hidden="1" x14ac:dyDescent="0.3">
      <c r="A324" s="8"/>
      <c r="B324" s="28"/>
      <c r="C324" s="28"/>
      <c r="D324" s="9"/>
      <c r="E324" s="9"/>
      <c r="F324" s="9"/>
      <c r="G324" s="9"/>
      <c r="H324" s="6">
        <f t="shared" si="159"/>
        <v>0</v>
      </c>
      <c r="I324" s="6">
        <f t="shared" si="160"/>
        <v>0</v>
      </c>
    </row>
    <row r="325" spans="1:9" x14ac:dyDescent="0.3">
      <c r="A325" s="11" t="s">
        <v>44</v>
      </c>
      <c r="B325" s="11" t="s">
        <v>45</v>
      </c>
      <c r="C325" s="12" t="s">
        <v>46</v>
      </c>
      <c r="D325" s="13">
        <f>D326+D345</f>
        <v>643.6</v>
      </c>
      <c r="E325" s="13">
        <f t="shared" ref="E325" si="164">E326+E345</f>
        <v>643.59799999999996</v>
      </c>
      <c r="F325" s="13">
        <f t="shared" ref="F325" si="165">F326+F345</f>
        <v>0</v>
      </c>
      <c r="G325" s="13">
        <f t="shared" ref="G325" si="166">G326+G345</f>
        <v>0</v>
      </c>
      <c r="H325" s="13">
        <f>D325+F325</f>
        <v>643.6</v>
      </c>
      <c r="I325" s="13">
        <f>E325+G325</f>
        <v>643.59799999999996</v>
      </c>
    </row>
    <row r="326" spans="1:9" x14ac:dyDescent="0.3">
      <c r="A326" s="7" t="s">
        <v>10</v>
      </c>
      <c r="B326" s="28"/>
      <c r="C326" s="28"/>
      <c r="D326" s="6">
        <f>SUM(D327:D344)</f>
        <v>643.6</v>
      </c>
      <c r="E326" s="6">
        <f t="shared" ref="E326" si="167">SUM(E327:E344)</f>
        <v>643.59799999999996</v>
      </c>
      <c r="F326" s="6">
        <f t="shared" ref="F326" si="168">SUM(F327:F344)</f>
        <v>0</v>
      </c>
      <c r="G326" s="6">
        <f t="shared" ref="G326" si="169">SUM(G327:G344)</f>
        <v>0</v>
      </c>
      <c r="H326" s="6">
        <f t="shared" ref="H326:H350" si="170">D326+F326</f>
        <v>643.6</v>
      </c>
      <c r="I326" s="6">
        <f t="shared" ref="I326:I350" si="171">E326+G326</f>
        <v>643.59799999999996</v>
      </c>
    </row>
    <row r="327" spans="1:9" hidden="1" x14ac:dyDescent="0.3">
      <c r="A327" s="8">
        <v>2111</v>
      </c>
      <c r="B327" s="28"/>
      <c r="C327" s="28"/>
      <c r="D327" s="6"/>
      <c r="E327" s="6"/>
      <c r="F327" s="6"/>
      <c r="G327" s="6"/>
      <c r="H327" s="6">
        <f t="shared" si="170"/>
        <v>0</v>
      </c>
      <c r="I327" s="6">
        <f t="shared" si="171"/>
        <v>0</v>
      </c>
    </row>
    <row r="328" spans="1:9" hidden="1" x14ac:dyDescent="0.3">
      <c r="A328" s="8">
        <v>2120</v>
      </c>
      <c r="B328" s="28"/>
      <c r="C328" s="28"/>
      <c r="D328" s="6"/>
      <c r="E328" s="6"/>
      <c r="F328" s="6"/>
      <c r="G328" s="6"/>
      <c r="H328" s="6">
        <f t="shared" si="170"/>
        <v>0</v>
      </c>
      <c r="I328" s="6">
        <f t="shared" si="171"/>
        <v>0</v>
      </c>
    </row>
    <row r="329" spans="1:9" x14ac:dyDescent="0.3">
      <c r="A329" s="8">
        <v>2210</v>
      </c>
      <c r="B329" s="28"/>
      <c r="C329" s="28"/>
      <c r="D329" s="6">
        <v>58</v>
      </c>
      <c r="E329" s="6">
        <v>58</v>
      </c>
      <c r="F329" s="6"/>
      <c r="G329" s="6"/>
      <c r="H329" s="6">
        <f t="shared" si="170"/>
        <v>58</v>
      </c>
      <c r="I329" s="6">
        <f t="shared" si="171"/>
        <v>58</v>
      </c>
    </row>
    <row r="330" spans="1:9" hidden="1" x14ac:dyDescent="0.3">
      <c r="A330" s="8">
        <v>2220</v>
      </c>
      <c r="B330" s="28"/>
      <c r="C330" s="28"/>
      <c r="D330" s="6"/>
      <c r="E330" s="6"/>
      <c r="F330" s="6"/>
      <c r="G330" s="6"/>
      <c r="H330" s="6">
        <f t="shared" si="170"/>
        <v>0</v>
      </c>
      <c r="I330" s="6">
        <f t="shared" si="171"/>
        <v>0</v>
      </c>
    </row>
    <row r="331" spans="1:9" hidden="1" x14ac:dyDescent="0.3">
      <c r="A331" s="8">
        <v>2230</v>
      </c>
      <c r="B331" s="28"/>
      <c r="C331" s="28"/>
      <c r="D331" s="6"/>
      <c r="E331" s="6"/>
      <c r="F331" s="6"/>
      <c r="G331" s="6"/>
      <c r="H331" s="6">
        <f t="shared" si="170"/>
        <v>0</v>
      </c>
      <c r="I331" s="6">
        <f t="shared" si="171"/>
        <v>0</v>
      </c>
    </row>
    <row r="332" spans="1:9" x14ac:dyDescent="0.3">
      <c r="A332" s="8">
        <v>2240</v>
      </c>
      <c r="B332" s="28"/>
      <c r="C332" s="28"/>
      <c r="D332" s="6">
        <v>585.6</v>
      </c>
      <c r="E332" s="6">
        <v>585.59799999999996</v>
      </c>
      <c r="F332" s="6"/>
      <c r="G332" s="6"/>
      <c r="H332" s="6">
        <f t="shared" si="170"/>
        <v>585.6</v>
      </c>
      <c r="I332" s="6">
        <f t="shared" si="171"/>
        <v>585.59799999999996</v>
      </c>
    </row>
    <row r="333" spans="1:9" hidden="1" x14ac:dyDescent="0.3">
      <c r="A333" s="8">
        <v>2250</v>
      </c>
      <c r="B333" s="28"/>
      <c r="C333" s="28"/>
      <c r="D333" s="6"/>
      <c r="E333" s="6"/>
      <c r="F333" s="6"/>
      <c r="G333" s="6"/>
      <c r="H333" s="6">
        <f t="shared" si="170"/>
        <v>0</v>
      </c>
      <c r="I333" s="6">
        <f t="shared" si="171"/>
        <v>0</v>
      </c>
    </row>
    <row r="334" spans="1:9" hidden="1" x14ac:dyDescent="0.3">
      <c r="A334" s="8">
        <v>2271</v>
      </c>
      <c r="B334" s="28"/>
      <c r="C334" s="28"/>
      <c r="D334" s="6"/>
      <c r="E334" s="6"/>
      <c r="F334" s="6"/>
      <c r="G334" s="6"/>
      <c r="H334" s="6">
        <f t="shared" si="170"/>
        <v>0</v>
      </c>
      <c r="I334" s="6">
        <f t="shared" si="171"/>
        <v>0</v>
      </c>
    </row>
    <row r="335" spans="1:9" hidden="1" x14ac:dyDescent="0.3">
      <c r="A335" s="8">
        <v>2272</v>
      </c>
      <c r="B335" s="28"/>
      <c r="C335" s="28"/>
      <c r="D335" s="6"/>
      <c r="E335" s="6"/>
      <c r="F335" s="6"/>
      <c r="G335" s="6"/>
      <c r="H335" s="6">
        <f t="shared" si="170"/>
        <v>0</v>
      </c>
      <c r="I335" s="6">
        <f t="shared" si="171"/>
        <v>0</v>
      </c>
    </row>
    <row r="336" spans="1:9" hidden="1" x14ac:dyDescent="0.3">
      <c r="A336" s="8">
        <v>2273</v>
      </c>
      <c r="B336" s="28"/>
      <c r="C336" s="28"/>
      <c r="D336" s="6"/>
      <c r="E336" s="6"/>
      <c r="F336" s="6"/>
      <c r="G336" s="6"/>
      <c r="H336" s="6">
        <f t="shared" si="170"/>
        <v>0</v>
      </c>
      <c r="I336" s="6">
        <f t="shared" si="171"/>
        <v>0</v>
      </c>
    </row>
    <row r="337" spans="1:9" hidden="1" x14ac:dyDescent="0.3">
      <c r="A337" s="8">
        <v>2274</v>
      </c>
      <c r="B337" s="28"/>
      <c r="C337" s="28"/>
      <c r="D337" s="6"/>
      <c r="E337" s="6"/>
      <c r="F337" s="6"/>
      <c r="G337" s="6"/>
      <c r="H337" s="6">
        <f t="shared" si="170"/>
        <v>0</v>
      </c>
      <c r="I337" s="6">
        <f t="shared" si="171"/>
        <v>0</v>
      </c>
    </row>
    <row r="338" spans="1:9" hidden="1" x14ac:dyDescent="0.3">
      <c r="A338" s="8">
        <v>2275</v>
      </c>
      <c r="B338" s="28"/>
      <c r="C338" s="28"/>
      <c r="D338" s="6"/>
      <c r="E338" s="6"/>
      <c r="F338" s="6"/>
      <c r="G338" s="6"/>
      <c r="H338" s="6">
        <f t="shared" si="170"/>
        <v>0</v>
      </c>
      <c r="I338" s="6">
        <f t="shared" si="171"/>
        <v>0</v>
      </c>
    </row>
    <row r="339" spans="1:9" hidden="1" x14ac:dyDescent="0.3">
      <c r="A339" s="8">
        <v>2276</v>
      </c>
      <c r="B339" s="28"/>
      <c r="C339" s="28"/>
      <c r="D339" s="6"/>
      <c r="E339" s="6"/>
      <c r="F339" s="6"/>
      <c r="G339" s="6"/>
      <c r="H339" s="6">
        <f t="shared" si="170"/>
        <v>0</v>
      </c>
      <c r="I339" s="6">
        <f t="shared" si="171"/>
        <v>0</v>
      </c>
    </row>
    <row r="340" spans="1:9" hidden="1" x14ac:dyDescent="0.3">
      <c r="A340" s="8">
        <v>2282</v>
      </c>
      <c r="B340" s="28"/>
      <c r="C340" s="28"/>
      <c r="D340" s="6"/>
      <c r="E340" s="6"/>
      <c r="F340" s="6"/>
      <c r="G340" s="6"/>
      <c r="H340" s="6">
        <f t="shared" si="170"/>
        <v>0</v>
      </c>
      <c r="I340" s="6">
        <f t="shared" si="171"/>
        <v>0</v>
      </c>
    </row>
    <row r="341" spans="1:9" hidden="1" x14ac:dyDescent="0.3">
      <c r="A341" s="8">
        <v>2610</v>
      </c>
      <c r="B341" s="28"/>
      <c r="C341" s="28"/>
      <c r="D341" s="6"/>
      <c r="E341" s="6"/>
      <c r="F341" s="6"/>
      <c r="G341" s="6"/>
      <c r="H341" s="6">
        <f t="shared" si="170"/>
        <v>0</v>
      </c>
      <c r="I341" s="6">
        <f t="shared" si="171"/>
        <v>0</v>
      </c>
    </row>
    <row r="342" spans="1:9" hidden="1" x14ac:dyDescent="0.3">
      <c r="A342" s="8">
        <v>2720</v>
      </c>
      <c r="B342" s="28"/>
      <c r="C342" s="28"/>
      <c r="D342" s="6"/>
      <c r="E342" s="6"/>
      <c r="F342" s="6"/>
      <c r="G342" s="6"/>
      <c r="H342" s="6">
        <f t="shared" si="170"/>
        <v>0</v>
      </c>
      <c r="I342" s="6">
        <f t="shared" si="171"/>
        <v>0</v>
      </c>
    </row>
    <row r="343" spans="1:9" hidden="1" x14ac:dyDescent="0.3">
      <c r="A343" s="8">
        <v>2730</v>
      </c>
      <c r="B343" s="28"/>
      <c r="C343" s="28"/>
      <c r="D343" s="6"/>
      <c r="E343" s="6"/>
      <c r="F343" s="6"/>
      <c r="G343" s="6"/>
      <c r="H343" s="6">
        <f t="shared" si="170"/>
        <v>0</v>
      </c>
      <c r="I343" s="6">
        <f t="shared" si="171"/>
        <v>0</v>
      </c>
    </row>
    <row r="344" spans="1:9" hidden="1" x14ac:dyDescent="0.3">
      <c r="A344" s="8">
        <v>2800</v>
      </c>
      <c r="B344" s="28"/>
      <c r="C344" s="28"/>
      <c r="D344" s="6"/>
      <c r="E344" s="6"/>
      <c r="F344" s="6"/>
      <c r="G344" s="6"/>
      <c r="H344" s="6">
        <f t="shared" si="170"/>
        <v>0</v>
      </c>
      <c r="I344" s="6">
        <f t="shared" si="171"/>
        <v>0</v>
      </c>
    </row>
    <row r="345" spans="1:9" ht="18.75" hidden="1" customHeight="1" x14ac:dyDescent="0.3">
      <c r="A345" s="7" t="s">
        <v>11</v>
      </c>
      <c r="B345" s="28"/>
      <c r="C345" s="28"/>
      <c r="D345" s="6">
        <f>SUM(D346:D350)</f>
        <v>0</v>
      </c>
      <c r="E345" s="6">
        <f t="shared" ref="E345" si="172">SUM(E346:E350)</f>
        <v>0</v>
      </c>
      <c r="F345" s="6">
        <f t="shared" ref="F345" si="173">SUM(F346:F350)</f>
        <v>0</v>
      </c>
      <c r="G345" s="6">
        <f t="shared" ref="G345" si="174">SUM(G346:G350)</f>
        <v>0</v>
      </c>
      <c r="H345" s="6">
        <f t="shared" si="170"/>
        <v>0</v>
      </c>
      <c r="I345" s="6">
        <f t="shared" si="171"/>
        <v>0</v>
      </c>
    </row>
    <row r="346" spans="1:9" hidden="1" x14ac:dyDescent="0.3">
      <c r="A346" s="8">
        <v>3110</v>
      </c>
      <c r="B346" s="28"/>
      <c r="C346" s="28"/>
      <c r="D346" s="9"/>
      <c r="E346" s="9"/>
      <c r="F346" s="9"/>
      <c r="G346" s="9"/>
      <c r="H346" s="6">
        <f t="shared" si="170"/>
        <v>0</v>
      </c>
      <c r="I346" s="6">
        <f t="shared" si="171"/>
        <v>0</v>
      </c>
    </row>
    <row r="347" spans="1:9" hidden="1" x14ac:dyDescent="0.3">
      <c r="A347" s="8">
        <v>3122</v>
      </c>
      <c r="B347" s="28"/>
      <c r="C347" s="28"/>
      <c r="D347" s="9"/>
      <c r="E347" s="9"/>
      <c r="F347" s="9"/>
      <c r="G347" s="9"/>
      <c r="H347" s="6">
        <f t="shared" si="170"/>
        <v>0</v>
      </c>
      <c r="I347" s="6">
        <f t="shared" si="171"/>
        <v>0</v>
      </c>
    </row>
    <row r="348" spans="1:9" hidden="1" x14ac:dyDescent="0.3">
      <c r="A348" s="8">
        <v>3132</v>
      </c>
      <c r="B348" s="28"/>
      <c r="C348" s="28"/>
      <c r="D348" s="9"/>
      <c r="E348" s="9"/>
      <c r="F348" s="9"/>
      <c r="G348" s="9"/>
      <c r="H348" s="6">
        <f t="shared" si="170"/>
        <v>0</v>
      </c>
      <c r="I348" s="6">
        <f t="shared" si="171"/>
        <v>0</v>
      </c>
    </row>
    <row r="349" spans="1:9" hidden="1" x14ac:dyDescent="0.3">
      <c r="A349" s="8">
        <v>3142</v>
      </c>
      <c r="B349" s="28"/>
      <c r="C349" s="28"/>
      <c r="D349" s="9"/>
      <c r="E349" s="9"/>
      <c r="F349" s="9"/>
      <c r="G349" s="9"/>
      <c r="H349" s="6"/>
      <c r="I349" s="6"/>
    </row>
    <row r="350" spans="1:9" hidden="1" x14ac:dyDescent="0.3">
      <c r="A350" s="8"/>
      <c r="B350" s="28"/>
      <c r="C350" s="28"/>
      <c r="D350" s="9"/>
      <c r="E350" s="9"/>
      <c r="F350" s="9"/>
      <c r="G350" s="9"/>
      <c r="H350" s="6">
        <f t="shared" si="170"/>
        <v>0</v>
      </c>
      <c r="I350" s="6">
        <f t="shared" si="171"/>
        <v>0</v>
      </c>
    </row>
    <row r="351" spans="1:9" x14ac:dyDescent="0.3">
      <c r="A351" s="11" t="s">
        <v>47</v>
      </c>
      <c r="B351" s="11" t="s">
        <v>48</v>
      </c>
      <c r="C351" s="12" t="s">
        <v>49</v>
      </c>
      <c r="D351" s="13">
        <f>D352+D371</f>
        <v>0</v>
      </c>
      <c r="E351" s="13">
        <f t="shared" ref="E351" si="175">E352+E371</f>
        <v>0</v>
      </c>
      <c r="F351" s="13">
        <f t="shared" ref="F351" si="176">F352+F371</f>
        <v>1099.373</v>
      </c>
      <c r="G351" s="13">
        <f t="shared" ref="G351" si="177">G352+G371</f>
        <v>1099.3726799999999</v>
      </c>
      <c r="H351" s="13">
        <f>D351+F351</f>
        <v>1099.373</v>
      </c>
      <c r="I351" s="13">
        <f>E351+G351</f>
        <v>1099.3726799999999</v>
      </c>
    </row>
    <row r="352" spans="1:9" hidden="1" x14ac:dyDescent="0.3">
      <c r="A352" s="7" t="s">
        <v>10</v>
      </c>
      <c r="B352" s="28"/>
      <c r="C352" s="28"/>
      <c r="D352" s="6">
        <f>SUM(D353:D370)</f>
        <v>0</v>
      </c>
      <c r="E352" s="6">
        <f t="shared" ref="E352" si="178">SUM(E353:E370)</f>
        <v>0</v>
      </c>
      <c r="F352" s="6">
        <f t="shared" ref="F352" si="179">SUM(F353:F370)</f>
        <v>0</v>
      </c>
      <c r="G352" s="6">
        <f t="shared" ref="G352" si="180">SUM(G353:G370)</f>
        <v>0</v>
      </c>
      <c r="H352" s="6">
        <f t="shared" ref="H352:H376" si="181">D352+F352</f>
        <v>0</v>
      </c>
      <c r="I352" s="6">
        <f t="shared" ref="I352:I376" si="182">E352+G352</f>
        <v>0</v>
      </c>
    </row>
    <row r="353" spans="1:9" hidden="1" x14ac:dyDescent="0.3">
      <c r="A353" s="8">
        <v>2111</v>
      </c>
      <c r="B353" s="28"/>
      <c r="C353" s="28"/>
      <c r="D353" s="6"/>
      <c r="E353" s="6"/>
      <c r="F353" s="6"/>
      <c r="G353" s="6"/>
      <c r="H353" s="6">
        <f t="shared" si="181"/>
        <v>0</v>
      </c>
      <c r="I353" s="6">
        <f t="shared" si="182"/>
        <v>0</v>
      </c>
    </row>
    <row r="354" spans="1:9" hidden="1" x14ac:dyDescent="0.3">
      <c r="A354" s="8">
        <v>2120</v>
      </c>
      <c r="B354" s="28"/>
      <c r="C354" s="28"/>
      <c r="D354" s="6"/>
      <c r="E354" s="6"/>
      <c r="F354" s="6"/>
      <c r="G354" s="6"/>
      <c r="H354" s="6">
        <f t="shared" si="181"/>
        <v>0</v>
      </c>
      <c r="I354" s="6">
        <f t="shared" si="182"/>
        <v>0</v>
      </c>
    </row>
    <row r="355" spans="1:9" hidden="1" x14ac:dyDescent="0.3">
      <c r="A355" s="8">
        <v>2210</v>
      </c>
      <c r="B355" s="28"/>
      <c r="C355" s="28"/>
      <c r="D355" s="6"/>
      <c r="E355" s="6"/>
      <c r="F355" s="6"/>
      <c r="G355" s="6"/>
      <c r="H355" s="6">
        <f t="shared" si="181"/>
        <v>0</v>
      </c>
      <c r="I355" s="6">
        <f t="shared" si="182"/>
        <v>0</v>
      </c>
    </row>
    <row r="356" spans="1:9" hidden="1" x14ac:dyDescent="0.3">
      <c r="A356" s="8">
        <v>2220</v>
      </c>
      <c r="B356" s="28"/>
      <c r="C356" s="28"/>
      <c r="D356" s="6"/>
      <c r="E356" s="6"/>
      <c r="F356" s="6"/>
      <c r="G356" s="6"/>
      <c r="H356" s="6">
        <f t="shared" si="181"/>
        <v>0</v>
      </c>
      <c r="I356" s="6">
        <f t="shared" si="182"/>
        <v>0</v>
      </c>
    </row>
    <row r="357" spans="1:9" hidden="1" x14ac:dyDescent="0.3">
      <c r="A357" s="8">
        <v>2230</v>
      </c>
      <c r="B357" s="28"/>
      <c r="C357" s="28"/>
      <c r="D357" s="6"/>
      <c r="E357" s="6"/>
      <c r="F357" s="6"/>
      <c r="G357" s="6"/>
      <c r="H357" s="6">
        <f t="shared" si="181"/>
        <v>0</v>
      </c>
      <c r="I357" s="6">
        <f t="shared" si="182"/>
        <v>0</v>
      </c>
    </row>
    <row r="358" spans="1:9" hidden="1" x14ac:dyDescent="0.3">
      <c r="A358" s="8">
        <v>2240</v>
      </c>
      <c r="B358" s="28"/>
      <c r="C358" s="28"/>
      <c r="D358" s="6"/>
      <c r="E358" s="6"/>
      <c r="F358" s="6"/>
      <c r="G358" s="6"/>
      <c r="H358" s="6">
        <f t="shared" si="181"/>
        <v>0</v>
      </c>
      <c r="I358" s="6">
        <f t="shared" si="182"/>
        <v>0</v>
      </c>
    </row>
    <row r="359" spans="1:9" hidden="1" x14ac:dyDescent="0.3">
      <c r="A359" s="8">
        <v>2250</v>
      </c>
      <c r="B359" s="28"/>
      <c r="C359" s="28"/>
      <c r="D359" s="6"/>
      <c r="E359" s="6"/>
      <c r="F359" s="6"/>
      <c r="G359" s="6"/>
      <c r="H359" s="6">
        <f t="shared" si="181"/>
        <v>0</v>
      </c>
      <c r="I359" s="6">
        <f t="shared" si="182"/>
        <v>0</v>
      </c>
    </row>
    <row r="360" spans="1:9" hidden="1" x14ac:dyDescent="0.3">
      <c r="A360" s="8">
        <v>2271</v>
      </c>
      <c r="B360" s="28"/>
      <c r="C360" s="28"/>
      <c r="D360" s="6"/>
      <c r="E360" s="6"/>
      <c r="F360" s="6"/>
      <c r="G360" s="6"/>
      <c r="H360" s="6">
        <f t="shared" si="181"/>
        <v>0</v>
      </c>
      <c r="I360" s="6">
        <f t="shared" si="182"/>
        <v>0</v>
      </c>
    </row>
    <row r="361" spans="1:9" hidden="1" x14ac:dyDescent="0.3">
      <c r="A361" s="8">
        <v>2272</v>
      </c>
      <c r="B361" s="28"/>
      <c r="C361" s="28"/>
      <c r="D361" s="6"/>
      <c r="E361" s="6"/>
      <c r="F361" s="6"/>
      <c r="G361" s="6"/>
      <c r="H361" s="6">
        <f t="shared" si="181"/>
        <v>0</v>
      </c>
      <c r="I361" s="6">
        <f t="shared" si="182"/>
        <v>0</v>
      </c>
    </row>
    <row r="362" spans="1:9" hidden="1" x14ac:dyDescent="0.3">
      <c r="A362" s="8">
        <v>2273</v>
      </c>
      <c r="B362" s="28"/>
      <c r="C362" s="28"/>
      <c r="D362" s="6"/>
      <c r="E362" s="6"/>
      <c r="F362" s="6"/>
      <c r="G362" s="6"/>
      <c r="H362" s="6">
        <f t="shared" si="181"/>
        <v>0</v>
      </c>
      <c r="I362" s="6">
        <f t="shared" si="182"/>
        <v>0</v>
      </c>
    </row>
    <row r="363" spans="1:9" hidden="1" x14ac:dyDescent="0.3">
      <c r="A363" s="8">
        <v>2274</v>
      </c>
      <c r="B363" s="28"/>
      <c r="C363" s="28"/>
      <c r="D363" s="6"/>
      <c r="E363" s="6"/>
      <c r="F363" s="6"/>
      <c r="G363" s="6"/>
      <c r="H363" s="6">
        <f t="shared" si="181"/>
        <v>0</v>
      </c>
      <c r="I363" s="6">
        <f t="shared" si="182"/>
        <v>0</v>
      </c>
    </row>
    <row r="364" spans="1:9" hidden="1" x14ac:dyDescent="0.3">
      <c r="A364" s="8">
        <v>2275</v>
      </c>
      <c r="B364" s="28"/>
      <c r="C364" s="28"/>
      <c r="D364" s="6"/>
      <c r="E364" s="6"/>
      <c r="F364" s="6"/>
      <c r="G364" s="6"/>
      <c r="H364" s="6">
        <f t="shared" si="181"/>
        <v>0</v>
      </c>
      <c r="I364" s="6">
        <f t="shared" si="182"/>
        <v>0</v>
      </c>
    </row>
    <row r="365" spans="1:9" hidden="1" x14ac:dyDescent="0.3">
      <c r="A365" s="8">
        <v>2276</v>
      </c>
      <c r="B365" s="28"/>
      <c r="C365" s="28"/>
      <c r="D365" s="6"/>
      <c r="E365" s="6"/>
      <c r="F365" s="6"/>
      <c r="G365" s="6"/>
      <c r="H365" s="6">
        <f t="shared" si="181"/>
        <v>0</v>
      </c>
      <c r="I365" s="6">
        <f t="shared" si="182"/>
        <v>0</v>
      </c>
    </row>
    <row r="366" spans="1:9" hidden="1" x14ac:dyDescent="0.3">
      <c r="A366" s="8">
        <v>2282</v>
      </c>
      <c r="B366" s="28"/>
      <c r="C366" s="28"/>
      <c r="D366" s="6"/>
      <c r="E366" s="6"/>
      <c r="F366" s="6"/>
      <c r="G366" s="6"/>
      <c r="H366" s="6">
        <f t="shared" si="181"/>
        <v>0</v>
      </c>
      <c r="I366" s="6">
        <f t="shared" si="182"/>
        <v>0</v>
      </c>
    </row>
    <row r="367" spans="1:9" hidden="1" x14ac:dyDescent="0.3">
      <c r="A367" s="8">
        <v>2610</v>
      </c>
      <c r="B367" s="28"/>
      <c r="C367" s="28"/>
      <c r="D367" s="6"/>
      <c r="E367" s="6"/>
      <c r="F367" s="6"/>
      <c r="G367" s="6"/>
      <c r="H367" s="6">
        <f t="shared" si="181"/>
        <v>0</v>
      </c>
      <c r="I367" s="6">
        <f t="shared" si="182"/>
        <v>0</v>
      </c>
    </row>
    <row r="368" spans="1:9" hidden="1" x14ac:dyDescent="0.3">
      <c r="A368" s="8">
        <v>2720</v>
      </c>
      <c r="B368" s="28"/>
      <c r="C368" s="28"/>
      <c r="D368" s="6"/>
      <c r="E368" s="6"/>
      <c r="F368" s="6"/>
      <c r="G368" s="6"/>
      <c r="H368" s="6">
        <f t="shared" si="181"/>
        <v>0</v>
      </c>
      <c r="I368" s="6">
        <f t="shared" si="182"/>
        <v>0</v>
      </c>
    </row>
    <row r="369" spans="1:9" hidden="1" x14ac:dyDescent="0.3">
      <c r="A369" s="8">
        <v>2730</v>
      </c>
      <c r="B369" s="28"/>
      <c r="C369" s="28"/>
      <c r="D369" s="6"/>
      <c r="E369" s="6"/>
      <c r="F369" s="6"/>
      <c r="G369" s="6"/>
      <c r="H369" s="6">
        <f t="shared" si="181"/>
        <v>0</v>
      </c>
      <c r="I369" s="6">
        <f t="shared" si="182"/>
        <v>0</v>
      </c>
    </row>
    <row r="370" spans="1:9" hidden="1" x14ac:dyDescent="0.3">
      <c r="A370" s="8">
        <v>2800</v>
      </c>
      <c r="B370" s="28"/>
      <c r="C370" s="28"/>
      <c r="D370" s="6"/>
      <c r="E370" s="6"/>
      <c r="F370" s="6"/>
      <c r="G370" s="6"/>
      <c r="H370" s="6">
        <f t="shared" si="181"/>
        <v>0</v>
      </c>
      <c r="I370" s="6">
        <f t="shared" si="182"/>
        <v>0</v>
      </c>
    </row>
    <row r="371" spans="1:9" ht="18.75" customHeight="1" x14ac:dyDescent="0.3">
      <c r="A371" s="7" t="s">
        <v>11</v>
      </c>
      <c r="B371" s="28"/>
      <c r="C371" s="28"/>
      <c r="D371" s="6">
        <f>SUM(D372:D376)</f>
        <v>0</v>
      </c>
      <c r="E371" s="6">
        <f t="shared" ref="E371" si="183">SUM(E372:E376)</f>
        <v>0</v>
      </c>
      <c r="F371" s="6">
        <f>SUM(F372:F376)</f>
        <v>1099.373</v>
      </c>
      <c r="G371" s="6">
        <f t="shared" ref="G371" si="184">SUM(G372:G376)</f>
        <v>1099.3726799999999</v>
      </c>
      <c r="H371" s="6">
        <f t="shared" si="181"/>
        <v>1099.373</v>
      </c>
      <c r="I371" s="6">
        <f t="shared" si="182"/>
        <v>1099.3726799999999</v>
      </c>
    </row>
    <row r="372" spans="1:9" hidden="1" x14ac:dyDescent="0.3">
      <c r="A372" s="8">
        <v>3110</v>
      </c>
      <c r="B372" s="28"/>
      <c r="C372" s="28"/>
      <c r="D372" s="9"/>
      <c r="E372" s="9"/>
      <c r="F372" s="9"/>
      <c r="G372" s="9"/>
      <c r="H372" s="6">
        <f t="shared" si="181"/>
        <v>0</v>
      </c>
      <c r="I372" s="6">
        <f t="shared" si="182"/>
        <v>0</v>
      </c>
    </row>
    <row r="373" spans="1:9" x14ac:dyDescent="0.3">
      <c r="A373" s="8">
        <v>3122</v>
      </c>
      <c r="B373" s="28"/>
      <c r="C373" s="28"/>
      <c r="D373" s="9"/>
      <c r="E373" s="9"/>
      <c r="F373" s="9">
        <v>770.05499999999995</v>
      </c>
      <c r="G373" s="9">
        <v>770.05490999999995</v>
      </c>
      <c r="H373" s="6">
        <f t="shared" si="181"/>
        <v>770.05499999999995</v>
      </c>
      <c r="I373" s="6">
        <f t="shared" si="182"/>
        <v>770.05490999999995</v>
      </c>
    </row>
    <row r="374" spans="1:9" hidden="1" x14ac:dyDescent="0.3">
      <c r="A374" s="8">
        <v>3132</v>
      </c>
      <c r="B374" s="28"/>
      <c r="C374" s="28"/>
      <c r="D374" s="9"/>
      <c r="E374" s="9"/>
      <c r="F374" s="9"/>
      <c r="G374" s="9"/>
      <c r="H374" s="6">
        <f t="shared" si="181"/>
        <v>0</v>
      </c>
      <c r="I374" s="6">
        <f t="shared" si="182"/>
        <v>0</v>
      </c>
    </row>
    <row r="375" spans="1:9" x14ac:dyDescent="0.3">
      <c r="A375" s="8">
        <v>3142</v>
      </c>
      <c r="B375" s="28"/>
      <c r="C375" s="28"/>
      <c r="D375" s="9"/>
      <c r="E375" s="9"/>
      <c r="F375" s="9">
        <v>329.31799999999998</v>
      </c>
      <c r="G375" s="9">
        <v>329.31777</v>
      </c>
      <c r="H375" s="6">
        <f t="shared" ref="H375" si="185">D375+F375</f>
        <v>329.31799999999998</v>
      </c>
      <c r="I375" s="6">
        <f t="shared" ref="I375" si="186">E375+G375</f>
        <v>329.31777</v>
      </c>
    </row>
    <row r="376" spans="1:9" hidden="1" x14ac:dyDescent="0.3">
      <c r="A376" s="8"/>
      <c r="B376" s="28"/>
      <c r="C376" s="28"/>
      <c r="D376" s="9"/>
      <c r="E376" s="9"/>
      <c r="F376" s="9"/>
      <c r="G376" s="9"/>
      <c r="H376" s="6">
        <f t="shared" si="181"/>
        <v>0</v>
      </c>
      <c r="I376" s="6">
        <f t="shared" si="182"/>
        <v>0</v>
      </c>
    </row>
    <row r="377" spans="1:9" ht="33" x14ac:dyDescent="0.3">
      <c r="A377" s="11" t="s">
        <v>50</v>
      </c>
      <c r="B377" s="11" t="s">
        <v>51</v>
      </c>
      <c r="C377" s="12" t="s">
        <v>52</v>
      </c>
      <c r="D377" s="13">
        <f>D378+D397</f>
        <v>0</v>
      </c>
      <c r="E377" s="13">
        <f t="shared" ref="E377" si="187">E378+E397</f>
        <v>0</v>
      </c>
      <c r="F377" s="13">
        <f t="shared" ref="F377" si="188">F378+F397</f>
        <v>340</v>
      </c>
      <c r="G377" s="13">
        <f t="shared" ref="G377" si="189">G378+G397</f>
        <v>336.40377999999998</v>
      </c>
      <c r="H377" s="13">
        <f>D377+F377</f>
        <v>340</v>
      </c>
      <c r="I377" s="13">
        <f>E377+G377</f>
        <v>336.40377999999998</v>
      </c>
    </row>
    <row r="378" spans="1:9" x14ac:dyDescent="0.3">
      <c r="A378" s="7" t="s">
        <v>10</v>
      </c>
      <c r="B378" s="28"/>
      <c r="C378" s="28"/>
      <c r="D378" s="6">
        <f>SUM(D379:D396)</f>
        <v>0</v>
      </c>
      <c r="E378" s="6">
        <f t="shared" ref="E378" si="190">SUM(E379:E396)</f>
        <v>0</v>
      </c>
      <c r="F378" s="6">
        <f t="shared" ref="F378" si="191">SUM(F379:F396)</f>
        <v>286.5</v>
      </c>
      <c r="G378" s="6">
        <f t="shared" ref="G378" si="192">SUM(G379:G396)</f>
        <v>282.90377999999998</v>
      </c>
      <c r="H378" s="6">
        <f t="shared" ref="H378:H402" si="193">D378+F378</f>
        <v>286.5</v>
      </c>
      <c r="I378" s="6">
        <f t="shared" ref="I378:I402" si="194">E378+G378</f>
        <v>282.90377999999998</v>
      </c>
    </row>
    <row r="379" spans="1:9" hidden="1" x14ac:dyDescent="0.3">
      <c r="A379" s="8">
        <v>2111</v>
      </c>
      <c r="B379" s="28"/>
      <c r="C379" s="28"/>
      <c r="D379" s="6"/>
      <c r="E379" s="6"/>
      <c r="F379" s="6"/>
      <c r="G379" s="6"/>
      <c r="H379" s="6">
        <f t="shared" si="193"/>
        <v>0</v>
      </c>
      <c r="I379" s="6">
        <f t="shared" si="194"/>
        <v>0</v>
      </c>
    </row>
    <row r="380" spans="1:9" hidden="1" x14ac:dyDescent="0.3">
      <c r="A380" s="8">
        <v>2120</v>
      </c>
      <c r="B380" s="28"/>
      <c r="C380" s="28"/>
      <c r="D380" s="6"/>
      <c r="E380" s="6"/>
      <c r="F380" s="6"/>
      <c r="G380" s="6"/>
      <c r="H380" s="6">
        <f t="shared" si="193"/>
        <v>0</v>
      </c>
      <c r="I380" s="6">
        <f t="shared" si="194"/>
        <v>0</v>
      </c>
    </row>
    <row r="381" spans="1:9" x14ac:dyDescent="0.3">
      <c r="A381" s="8">
        <v>2210</v>
      </c>
      <c r="B381" s="28"/>
      <c r="C381" s="28"/>
      <c r="D381" s="6"/>
      <c r="E381" s="6"/>
      <c r="F381" s="6">
        <v>286.5</v>
      </c>
      <c r="G381" s="6">
        <v>282.90377999999998</v>
      </c>
      <c r="H381" s="6">
        <f t="shared" si="193"/>
        <v>286.5</v>
      </c>
      <c r="I381" s="6">
        <f t="shared" si="194"/>
        <v>282.90377999999998</v>
      </c>
    </row>
    <row r="382" spans="1:9" hidden="1" x14ac:dyDescent="0.3">
      <c r="A382" s="8">
        <v>2220</v>
      </c>
      <c r="B382" s="28"/>
      <c r="C382" s="28"/>
      <c r="D382" s="6"/>
      <c r="E382" s="6"/>
      <c r="F382" s="6"/>
      <c r="G382" s="6"/>
      <c r="H382" s="6">
        <f t="shared" si="193"/>
        <v>0</v>
      </c>
      <c r="I382" s="6">
        <f t="shared" si="194"/>
        <v>0</v>
      </c>
    </row>
    <row r="383" spans="1:9" hidden="1" x14ac:dyDescent="0.3">
      <c r="A383" s="8">
        <v>2230</v>
      </c>
      <c r="B383" s="28"/>
      <c r="C383" s="28"/>
      <c r="D383" s="6"/>
      <c r="E383" s="6"/>
      <c r="F383" s="6"/>
      <c r="G383" s="6"/>
      <c r="H383" s="6">
        <f t="shared" si="193"/>
        <v>0</v>
      </c>
      <c r="I383" s="6">
        <f t="shared" si="194"/>
        <v>0</v>
      </c>
    </row>
    <row r="384" spans="1:9" hidden="1" x14ac:dyDescent="0.3">
      <c r="A384" s="8">
        <v>2240</v>
      </c>
      <c r="B384" s="28"/>
      <c r="C384" s="28"/>
      <c r="D384" s="6"/>
      <c r="E384" s="6"/>
      <c r="F384" s="6"/>
      <c r="G384" s="6"/>
      <c r="H384" s="6">
        <f t="shared" si="193"/>
        <v>0</v>
      </c>
      <c r="I384" s="6">
        <f t="shared" si="194"/>
        <v>0</v>
      </c>
    </row>
    <row r="385" spans="1:9" hidden="1" x14ac:dyDescent="0.3">
      <c r="A385" s="8">
        <v>2250</v>
      </c>
      <c r="B385" s="28"/>
      <c r="C385" s="28"/>
      <c r="D385" s="6"/>
      <c r="E385" s="6"/>
      <c r="F385" s="6"/>
      <c r="G385" s="6"/>
      <c r="H385" s="6">
        <f t="shared" si="193"/>
        <v>0</v>
      </c>
      <c r="I385" s="6">
        <f t="shared" si="194"/>
        <v>0</v>
      </c>
    </row>
    <row r="386" spans="1:9" hidden="1" x14ac:dyDescent="0.3">
      <c r="A386" s="8">
        <v>2271</v>
      </c>
      <c r="B386" s="28"/>
      <c r="C386" s="28"/>
      <c r="D386" s="6"/>
      <c r="E386" s="6"/>
      <c r="F386" s="6"/>
      <c r="G386" s="6"/>
      <c r="H386" s="6">
        <f t="shared" si="193"/>
        <v>0</v>
      </c>
      <c r="I386" s="6">
        <f t="shared" si="194"/>
        <v>0</v>
      </c>
    </row>
    <row r="387" spans="1:9" hidden="1" x14ac:dyDescent="0.3">
      <c r="A387" s="8">
        <v>2272</v>
      </c>
      <c r="B387" s="28"/>
      <c r="C387" s="28"/>
      <c r="D387" s="6"/>
      <c r="E387" s="6"/>
      <c r="F387" s="6"/>
      <c r="G387" s="6"/>
      <c r="H387" s="6">
        <f t="shared" si="193"/>
        <v>0</v>
      </c>
      <c r="I387" s="6">
        <f t="shared" si="194"/>
        <v>0</v>
      </c>
    </row>
    <row r="388" spans="1:9" hidden="1" x14ac:dyDescent="0.3">
      <c r="A388" s="8">
        <v>2273</v>
      </c>
      <c r="B388" s="28"/>
      <c r="C388" s="28"/>
      <c r="D388" s="6"/>
      <c r="E388" s="6"/>
      <c r="F388" s="6"/>
      <c r="G388" s="6"/>
      <c r="H388" s="6">
        <f t="shared" si="193"/>
        <v>0</v>
      </c>
      <c r="I388" s="6">
        <f t="shared" si="194"/>
        <v>0</v>
      </c>
    </row>
    <row r="389" spans="1:9" hidden="1" x14ac:dyDescent="0.3">
      <c r="A389" s="8">
        <v>2274</v>
      </c>
      <c r="B389" s="28"/>
      <c r="C389" s="28"/>
      <c r="D389" s="6"/>
      <c r="E389" s="6"/>
      <c r="F389" s="6"/>
      <c r="G389" s="6"/>
      <c r="H389" s="6">
        <f t="shared" si="193"/>
        <v>0</v>
      </c>
      <c r="I389" s="6">
        <f t="shared" si="194"/>
        <v>0</v>
      </c>
    </row>
    <row r="390" spans="1:9" hidden="1" x14ac:dyDescent="0.3">
      <c r="A390" s="8">
        <v>2275</v>
      </c>
      <c r="B390" s="28"/>
      <c r="C390" s="28"/>
      <c r="D390" s="6"/>
      <c r="E390" s="6"/>
      <c r="F390" s="6"/>
      <c r="G390" s="6"/>
      <c r="H390" s="6">
        <f t="shared" si="193"/>
        <v>0</v>
      </c>
      <c r="I390" s="6">
        <f t="shared" si="194"/>
        <v>0</v>
      </c>
    </row>
    <row r="391" spans="1:9" hidden="1" x14ac:dyDescent="0.3">
      <c r="A391" s="8">
        <v>2276</v>
      </c>
      <c r="B391" s="28"/>
      <c r="C391" s="28"/>
      <c r="D391" s="6"/>
      <c r="E391" s="6"/>
      <c r="F391" s="6"/>
      <c r="G391" s="6"/>
      <c r="H391" s="6">
        <f t="shared" si="193"/>
        <v>0</v>
      </c>
      <c r="I391" s="6">
        <f t="shared" si="194"/>
        <v>0</v>
      </c>
    </row>
    <row r="392" spans="1:9" hidden="1" x14ac:dyDescent="0.3">
      <c r="A392" s="8">
        <v>2282</v>
      </c>
      <c r="B392" s="28"/>
      <c r="C392" s="28"/>
      <c r="D392" s="6"/>
      <c r="E392" s="6"/>
      <c r="F392" s="6"/>
      <c r="G392" s="6"/>
      <c r="H392" s="6">
        <f t="shared" si="193"/>
        <v>0</v>
      </c>
      <c r="I392" s="6">
        <f t="shared" si="194"/>
        <v>0</v>
      </c>
    </row>
    <row r="393" spans="1:9" hidden="1" x14ac:dyDescent="0.3">
      <c r="A393" s="8">
        <v>2610</v>
      </c>
      <c r="B393" s="28"/>
      <c r="C393" s="28"/>
      <c r="D393" s="6"/>
      <c r="E393" s="6"/>
      <c r="F393" s="6"/>
      <c r="G393" s="6"/>
      <c r="H393" s="6">
        <f t="shared" si="193"/>
        <v>0</v>
      </c>
      <c r="I393" s="6">
        <f t="shared" si="194"/>
        <v>0</v>
      </c>
    </row>
    <row r="394" spans="1:9" hidden="1" x14ac:dyDescent="0.3">
      <c r="A394" s="8">
        <v>2720</v>
      </c>
      <c r="B394" s="28"/>
      <c r="C394" s="28"/>
      <c r="D394" s="6"/>
      <c r="E394" s="6"/>
      <c r="F394" s="6"/>
      <c r="G394" s="6"/>
      <c r="H394" s="6">
        <f t="shared" si="193"/>
        <v>0</v>
      </c>
      <c r="I394" s="6">
        <f t="shared" si="194"/>
        <v>0</v>
      </c>
    </row>
    <row r="395" spans="1:9" hidden="1" x14ac:dyDescent="0.3">
      <c r="A395" s="8">
        <v>2730</v>
      </c>
      <c r="B395" s="28"/>
      <c r="C395" s="28"/>
      <c r="D395" s="6"/>
      <c r="E395" s="6"/>
      <c r="F395" s="6"/>
      <c r="G395" s="6"/>
      <c r="H395" s="6">
        <f t="shared" si="193"/>
        <v>0</v>
      </c>
      <c r="I395" s="6">
        <f t="shared" si="194"/>
        <v>0</v>
      </c>
    </row>
    <row r="396" spans="1:9" hidden="1" x14ac:dyDescent="0.3">
      <c r="A396" s="8">
        <v>2800</v>
      </c>
      <c r="B396" s="28"/>
      <c r="C396" s="28"/>
      <c r="D396" s="6"/>
      <c r="E396" s="6"/>
      <c r="F396" s="6"/>
      <c r="G396" s="6"/>
      <c r="H396" s="6">
        <f t="shared" si="193"/>
        <v>0</v>
      </c>
      <c r="I396" s="6">
        <f t="shared" si="194"/>
        <v>0</v>
      </c>
    </row>
    <row r="397" spans="1:9" ht="18.75" customHeight="1" x14ac:dyDescent="0.3">
      <c r="A397" s="7" t="s">
        <v>11</v>
      </c>
      <c r="B397" s="28"/>
      <c r="C397" s="28"/>
      <c r="D397" s="6">
        <f>SUM(D398:D402)</f>
        <v>0</v>
      </c>
      <c r="E397" s="6">
        <f t="shared" ref="E397" si="195">SUM(E398:E402)</f>
        <v>0</v>
      </c>
      <c r="F397" s="6">
        <f t="shared" ref="F397" si="196">SUM(F398:F402)</f>
        <v>53.5</v>
      </c>
      <c r="G397" s="6">
        <f t="shared" ref="G397" si="197">SUM(G398:G402)</f>
        <v>53.5</v>
      </c>
      <c r="H397" s="6">
        <f t="shared" si="193"/>
        <v>53.5</v>
      </c>
      <c r="I397" s="6">
        <f t="shared" si="194"/>
        <v>53.5</v>
      </c>
    </row>
    <row r="398" spans="1:9" x14ac:dyDescent="0.3">
      <c r="A398" s="8">
        <v>3110</v>
      </c>
      <c r="B398" s="28"/>
      <c r="C398" s="28"/>
      <c r="D398" s="9"/>
      <c r="E398" s="9"/>
      <c r="F398" s="9">
        <v>53.5</v>
      </c>
      <c r="G398" s="9">
        <v>53.5</v>
      </c>
      <c r="H398" s="6">
        <f t="shared" si="193"/>
        <v>53.5</v>
      </c>
      <c r="I398" s="6">
        <f t="shared" si="194"/>
        <v>53.5</v>
      </c>
    </row>
    <row r="399" spans="1:9" hidden="1" x14ac:dyDescent="0.3">
      <c r="A399" s="8">
        <v>3122</v>
      </c>
      <c r="B399" s="28"/>
      <c r="C399" s="28"/>
      <c r="D399" s="9"/>
      <c r="E399" s="9"/>
      <c r="F399" s="9"/>
      <c r="G399" s="9"/>
      <c r="H399" s="6">
        <f t="shared" si="193"/>
        <v>0</v>
      </c>
      <c r="I399" s="6">
        <f t="shared" si="194"/>
        <v>0</v>
      </c>
    </row>
    <row r="400" spans="1:9" hidden="1" x14ac:dyDescent="0.3">
      <c r="A400" s="8">
        <v>3132</v>
      </c>
      <c r="B400" s="28"/>
      <c r="C400" s="28"/>
      <c r="D400" s="9"/>
      <c r="E400" s="9"/>
      <c r="F400" s="9"/>
      <c r="G400" s="9"/>
      <c r="H400" s="6">
        <f t="shared" si="193"/>
        <v>0</v>
      </c>
      <c r="I400" s="6">
        <f t="shared" si="194"/>
        <v>0</v>
      </c>
    </row>
    <row r="401" spans="1:9" hidden="1" x14ac:dyDescent="0.3">
      <c r="A401" s="8">
        <v>3142</v>
      </c>
      <c r="B401" s="28"/>
      <c r="C401" s="28"/>
      <c r="D401" s="9"/>
      <c r="E401" s="9"/>
      <c r="F401" s="9"/>
      <c r="G401" s="9"/>
      <c r="H401" s="6">
        <f t="shared" ref="H401" si="198">D401+F401</f>
        <v>0</v>
      </c>
      <c r="I401" s="6">
        <f t="shared" ref="I401" si="199">E401+G401</f>
        <v>0</v>
      </c>
    </row>
    <row r="402" spans="1:9" hidden="1" x14ac:dyDescent="0.3">
      <c r="A402" s="8">
        <v>3210</v>
      </c>
      <c r="B402" s="28"/>
      <c r="C402" s="28"/>
      <c r="D402" s="9"/>
      <c r="E402" s="9"/>
      <c r="F402" s="9"/>
      <c r="G402" s="9"/>
      <c r="H402" s="6">
        <f t="shared" si="193"/>
        <v>0</v>
      </c>
      <c r="I402" s="6">
        <f t="shared" si="194"/>
        <v>0</v>
      </c>
    </row>
    <row r="405" spans="1:9" ht="24" customHeight="1" x14ac:dyDescent="0.3">
      <c r="A405" s="26" t="s">
        <v>53</v>
      </c>
      <c r="B405" s="26"/>
      <c r="F405" s="2" t="s">
        <v>55</v>
      </c>
    </row>
    <row r="407" spans="1:9" x14ac:dyDescent="0.3">
      <c r="A407" s="26" t="s">
        <v>54</v>
      </c>
      <c r="B407" s="26"/>
      <c r="F407" s="2" t="s">
        <v>56</v>
      </c>
    </row>
  </sheetData>
  <mergeCells count="46">
    <mergeCell ref="G1:J1"/>
    <mergeCell ref="G2:J2"/>
    <mergeCell ref="G3:J3"/>
    <mergeCell ref="B352:B376"/>
    <mergeCell ref="C352:C376"/>
    <mergeCell ref="B196:B220"/>
    <mergeCell ref="C196:C220"/>
    <mergeCell ref="B222:B246"/>
    <mergeCell ref="C222:C246"/>
    <mergeCell ref="C248:C272"/>
    <mergeCell ref="B248:B272"/>
    <mergeCell ref="A13:C13"/>
    <mergeCell ref="A4:I4"/>
    <mergeCell ref="A5:I5"/>
    <mergeCell ref="A6:I6"/>
    <mergeCell ref="A7:I7"/>
    <mergeCell ref="B378:B402"/>
    <mergeCell ref="C378:C402"/>
    <mergeCell ref="B274:B298"/>
    <mergeCell ref="C274:C298"/>
    <mergeCell ref="B300:B324"/>
    <mergeCell ref="C300:C324"/>
    <mergeCell ref="B326:B350"/>
    <mergeCell ref="C326:C350"/>
    <mergeCell ref="A405:B405"/>
    <mergeCell ref="A407:B407"/>
    <mergeCell ref="B14:B38"/>
    <mergeCell ref="C14:C38"/>
    <mergeCell ref="B40:B64"/>
    <mergeCell ref="C40:C64"/>
    <mergeCell ref="B66:B90"/>
    <mergeCell ref="C66:C90"/>
    <mergeCell ref="B92:B116"/>
    <mergeCell ref="C92:C116"/>
    <mergeCell ref="C118:C142"/>
    <mergeCell ref="B118:B142"/>
    <mergeCell ref="C144:C168"/>
    <mergeCell ref="B144:B168"/>
    <mergeCell ref="B170:B194"/>
    <mergeCell ref="C170:C194"/>
    <mergeCell ref="D10:E10"/>
    <mergeCell ref="F10:G10"/>
    <mergeCell ref="H10:I10"/>
    <mergeCell ref="A10:A11"/>
    <mergeCell ref="B10:B11"/>
    <mergeCell ref="C10:C11"/>
  </mergeCells>
  <pageMargins left="0.70866141732283472" right="0.70866141732283472" top="0.74803149606299213" bottom="0.74803149606299213" header="0.31496062992125984" footer="0.31496062992125984"/>
  <pageSetup paperSize="9" scale="59" orientation="landscape" verticalDpi="0" r:id="rId1"/>
  <rowBreaks count="2" manualBreakCount="2">
    <brk id="38" max="16383" man="1"/>
    <brk id="8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tabSelected="1" view="pageBreakPreview" zoomScaleNormal="100" zoomScaleSheetLayoutView="100" workbookViewId="0"/>
  </sheetViews>
  <sheetFormatPr defaultRowHeight="15" x14ac:dyDescent="0.25"/>
  <cols>
    <col min="1" max="1" width="12.7109375" customWidth="1"/>
    <col min="2" max="2" width="74.85546875" style="16" customWidth="1"/>
    <col min="3" max="3" width="21.5703125" customWidth="1"/>
    <col min="4" max="4" width="18.140625" customWidth="1"/>
    <col min="5" max="5" width="21" customWidth="1"/>
  </cols>
  <sheetData>
    <row r="1" spans="1:5" x14ac:dyDescent="0.25">
      <c r="A1" s="17" t="s">
        <v>12</v>
      </c>
      <c r="B1" s="18"/>
    </row>
    <row r="2" spans="1:5" x14ac:dyDescent="0.25">
      <c r="A2" s="17" t="s">
        <v>65</v>
      </c>
      <c r="B2" s="18"/>
    </row>
    <row r="3" spans="1:5" x14ac:dyDescent="0.25">
      <c r="A3" s="17" t="s">
        <v>61</v>
      </c>
      <c r="B3" s="18"/>
    </row>
    <row r="4" spans="1:5" x14ac:dyDescent="0.25">
      <c r="A4" s="17" t="s">
        <v>83</v>
      </c>
      <c r="B4" s="18"/>
    </row>
    <row r="5" spans="1:5" hidden="1" x14ac:dyDescent="0.25"/>
    <row r="6" spans="1:5" x14ac:dyDescent="0.25">
      <c r="E6" s="24" t="s">
        <v>6</v>
      </c>
    </row>
    <row r="7" spans="1:5" s="16" customFormat="1" x14ac:dyDescent="0.25">
      <c r="A7" s="34" t="s">
        <v>62</v>
      </c>
      <c r="B7" s="34" t="s">
        <v>2</v>
      </c>
      <c r="C7" s="34" t="s">
        <v>73</v>
      </c>
      <c r="D7" s="34" t="s">
        <v>74</v>
      </c>
      <c r="E7" s="34" t="s">
        <v>82</v>
      </c>
    </row>
    <row r="8" spans="1:5" ht="18.75" customHeight="1" x14ac:dyDescent="0.25">
      <c r="A8" s="34"/>
      <c r="B8" s="34"/>
      <c r="C8" s="34"/>
      <c r="D8" s="34"/>
      <c r="E8" s="34"/>
    </row>
    <row r="9" spans="1:5" x14ac:dyDescent="0.25">
      <c r="A9" s="35" t="s">
        <v>9</v>
      </c>
      <c r="B9" s="35"/>
      <c r="C9" s="21">
        <f>SUM(C10:C34)</f>
        <v>1537849.1023999993</v>
      </c>
      <c r="D9" s="21">
        <f>SUM(D10:D34)</f>
        <v>156057.73999999996</v>
      </c>
      <c r="E9" s="21">
        <f>C9+D9</f>
        <v>1693906.8423999993</v>
      </c>
    </row>
    <row r="10" spans="1:5" x14ac:dyDescent="0.25">
      <c r="A10" s="19" t="s">
        <v>15</v>
      </c>
      <c r="B10" s="20" t="s">
        <v>16</v>
      </c>
      <c r="C10" s="23">
        <v>527038.1969199999</v>
      </c>
      <c r="D10" s="23">
        <v>90494.481</v>
      </c>
      <c r="E10" s="23">
        <f t="shared" ref="E10:E34" si="0">C10+D10</f>
        <v>617532.67791999993</v>
      </c>
    </row>
    <row r="11" spans="1:5" ht="45" x14ac:dyDescent="0.25">
      <c r="A11" s="19">
        <v>611021</v>
      </c>
      <c r="B11" s="36" t="s">
        <v>105</v>
      </c>
      <c r="C11" s="23">
        <v>205187.22289000003</v>
      </c>
      <c r="D11" s="23">
        <v>17163.597999999998</v>
      </c>
      <c r="E11" s="23">
        <f t="shared" si="0"/>
        <v>222350.82089000003</v>
      </c>
    </row>
    <row r="12" spans="1:5" ht="75" x14ac:dyDescent="0.25">
      <c r="A12" s="22" t="s">
        <v>72</v>
      </c>
      <c r="B12" s="36" t="s">
        <v>106</v>
      </c>
      <c r="C12" s="23">
        <v>6451.7768899999992</v>
      </c>
      <c r="D12" s="23">
        <v>184.67699999999999</v>
      </c>
      <c r="E12" s="23">
        <f t="shared" si="0"/>
        <v>6636.4538899999989</v>
      </c>
    </row>
    <row r="13" spans="1:5" ht="45" x14ac:dyDescent="0.25">
      <c r="A13" s="22" t="s">
        <v>77</v>
      </c>
      <c r="B13" s="36" t="s">
        <v>107</v>
      </c>
      <c r="C13" s="23">
        <v>676201.98265999975</v>
      </c>
      <c r="D13" s="23">
        <v>0</v>
      </c>
      <c r="E13" s="23">
        <f t="shared" ref="E13:E14" si="1">C13+D13</f>
        <v>676201.98265999975</v>
      </c>
    </row>
    <row r="14" spans="1:5" ht="58.5" customHeight="1" x14ac:dyDescent="0.25">
      <c r="A14" s="22" t="s">
        <v>75</v>
      </c>
      <c r="B14" s="36" t="s">
        <v>108</v>
      </c>
      <c r="C14" s="23">
        <v>16391.65886</v>
      </c>
      <c r="D14" s="23">
        <v>0</v>
      </c>
      <c r="E14" s="23">
        <f t="shared" si="1"/>
        <v>16391.65886</v>
      </c>
    </row>
    <row r="15" spans="1:5" ht="65.25" customHeight="1" x14ac:dyDescent="0.25">
      <c r="A15" s="22" t="s">
        <v>78</v>
      </c>
      <c r="B15" s="36" t="s">
        <v>109</v>
      </c>
      <c r="C15" s="23">
        <v>11095.49375</v>
      </c>
      <c r="D15" s="23">
        <v>0</v>
      </c>
      <c r="E15" s="23">
        <f t="shared" ref="E15:E16" si="2">C15+D15</f>
        <v>11095.49375</v>
      </c>
    </row>
    <row r="16" spans="1:5" ht="75.75" customHeight="1" x14ac:dyDescent="0.25">
      <c r="A16" s="22" t="s">
        <v>79</v>
      </c>
      <c r="B16" s="36" t="s">
        <v>110</v>
      </c>
      <c r="C16" s="23">
        <v>122.1</v>
      </c>
      <c r="D16" s="23">
        <v>0</v>
      </c>
      <c r="E16" s="23">
        <f t="shared" si="2"/>
        <v>122.1</v>
      </c>
    </row>
    <row r="17" spans="1:5" ht="94.5" customHeight="1" x14ac:dyDescent="0.25">
      <c r="A17" s="22" t="s">
        <v>80</v>
      </c>
      <c r="B17" s="36" t="s">
        <v>111</v>
      </c>
      <c r="C17" s="23">
        <v>5762.5379700000012</v>
      </c>
      <c r="D17" s="23">
        <v>30998.902000000002</v>
      </c>
      <c r="E17" s="23">
        <f t="shared" ref="E17:E18" si="3">C17+D17</f>
        <v>36761.439970000007</v>
      </c>
    </row>
    <row r="18" spans="1:5" ht="106.5" customHeight="1" x14ac:dyDescent="0.25">
      <c r="A18" s="22" t="s">
        <v>81</v>
      </c>
      <c r="B18" s="36" t="s">
        <v>112</v>
      </c>
      <c r="C18" s="23">
        <v>20.766240000000003</v>
      </c>
      <c r="D18" s="23">
        <v>271.73700000000002</v>
      </c>
      <c r="E18" s="23">
        <f t="shared" si="3"/>
        <v>292.50324000000001</v>
      </c>
    </row>
    <row r="19" spans="1:5" ht="30" customHeight="1" x14ac:dyDescent="0.25">
      <c r="A19" s="22" t="s">
        <v>21</v>
      </c>
      <c r="B19" s="20" t="s">
        <v>76</v>
      </c>
      <c r="C19" s="23">
        <v>35891.044139999998</v>
      </c>
      <c r="D19" s="23">
        <v>5398.0909999999994</v>
      </c>
      <c r="E19" s="23">
        <f t="shared" si="0"/>
        <v>41289.135139999999</v>
      </c>
    </row>
    <row r="20" spans="1:5" ht="14.25" customHeight="1" x14ac:dyDescent="0.25">
      <c r="A20" s="22" t="s">
        <v>84</v>
      </c>
      <c r="B20" s="20" t="s">
        <v>34</v>
      </c>
      <c r="C20" s="23">
        <v>27033.695239999994</v>
      </c>
      <c r="D20" s="23">
        <v>538.37400000000002</v>
      </c>
      <c r="E20" s="23">
        <f t="shared" si="0"/>
        <v>27572.069239999993</v>
      </c>
    </row>
    <row r="21" spans="1:5" x14ac:dyDescent="0.25">
      <c r="A21" s="22" t="s">
        <v>85</v>
      </c>
      <c r="B21" s="20" t="s">
        <v>36</v>
      </c>
      <c r="C21" s="23">
        <v>4427.09166</v>
      </c>
      <c r="D21" s="23">
        <v>30</v>
      </c>
      <c r="E21" s="23">
        <f t="shared" si="0"/>
        <v>4457.09166</v>
      </c>
    </row>
    <row r="22" spans="1:5" ht="30" x14ac:dyDescent="0.25">
      <c r="A22" s="22" t="s">
        <v>86</v>
      </c>
      <c r="B22" s="20" t="s">
        <v>90</v>
      </c>
      <c r="C22" s="23">
        <v>422.38314000000003</v>
      </c>
      <c r="D22" s="23">
        <v>0</v>
      </c>
      <c r="E22" s="23">
        <f t="shared" ref="E22:E24" si="4">C22+D22</f>
        <v>422.38314000000003</v>
      </c>
    </row>
    <row r="23" spans="1:5" ht="34.5" customHeight="1" x14ac:dyDescent="0.25">
      <c r="A23" s="22" t="s">
        <v>87</v>
      </c>
      <c r="B23" s="20" t="s">
        <v>91</v>
      </c>
      <c r="C23" s="23">
        <v>3301.5837299999998</v>
      </c>
      <c r="D23" s="23">
        <v>0</v>
      </c>
      <c r="E23" s="23">
        <f t="shared" si="4"/>
        <v>3301.5837299999998</v>
      </c>
    </row>
    <row r="24" spans="1:5" ht="60" x14ac:dyDescent="0.25">
      <c r="A24" s="22" t="s">
        <v>88</v>
      </c>
      <c r="B24" s="20" t="s">
        <v>92</v>
      </c>
      <c r="C24" s="23">
        <v>8.5250000000000004</v>
      </c>
      <c r="D24" s="23">
        <v>12</v>
      </c>
      <c r="E24" s="23">
        <f t="shared" si="4"/>
        <v>20.524999999999999</v>
      </c>
    </row>
    <row r="25" spans="1:5" ht="30" x14ac:dyDescent="0.25">
      <c r="A25" s="22" t="s">
        <v>89</v>
      </c>
      <c r="B25" s="20" t="s">
        <v>93</v>
      </c>
      <c r="C25" s="23">
        <v>4164.71666</v>
      </c>
      <c r="D25" s="23">
        <v>0</v>
      </c>
      <c r="E25" s="23">
        <f t="shared" si="0"/>
        <v>4164.71666</v>
      </c>
    </row>
    <row r="26" spans="1:5" ht="44.25" customHeight="1" x14ac:dyDescent="0.25">
      <c r="A26" s="22" t="s">
        <v>94</v>
      </c>
      <c r="B26" s="20" t="s">
        <v>99</v>
      </c>
      <c r="C26" s="23">
        <v>0</v>
      </c>
      <c r="D26" s="23">
        <v>1340.913</v>
      </c>
      <c r="E26" s="23">
        <f t="shared" si="0"/>
        <v>1340.913</v>
      </c>
    </row>
    <row r="27" spans="1:5" ht="35.25" customHeight="1" x14ac:dyDescent="0.25">
      <c r="A27" s="22" t="s">
        <v>95</v>
      </c>
      <c r="B27" s="20" t="s">
        <v>100</v>
      </c>
      <c r="C27" s="23">
        <v>0</v>
      </c>
      <c r="D27" s="23">
        <v>3093.8490000000002</v>
      </c>
      <c r="E27" s="23">
        <f t="shared" si="0"/>
        <v>3093.8490000000002</v>
      </c>
    </row>
    <row r="28" spans="1:5" ht="44.25" customHeight="1" x14ac:dyDescent="0.25">
      <c r="A28" s="22" t="s">
        <v>97</v>
      </c>
      <c r="B28" s="20" t="s">
        <v>101</v>
      </c>
      <c r="C28" s="23">
        <v>2492.4410700000003</v>
      </c>
      <c r="D28" s="23">
        <v>1016.3</v>
      </c>
      <c r="E28" s="23">
        <f t="shared" ref="E28:E30" si="5">C28+D28</f>
        <v>3508.74107</v>
      </c>
    </row>
    <row r="29" spans="1:5" ht="45" x14ac:dyDescent="0.25">
      <c r="A29" s="22" t="s">
        <v>98</v>
      </c>
      <c r="B29" s="20" t="s">
        <v>102</v>
      </c>
      <c r="C29" s="23">
        <v>7800.1219799999999</v>
      </c>
      <c r="D29" s="23">
        <v>2371.31</v>
      </c>
      <c r="E29" s="23">
        <f t="shared" si="5"/>
        <v>10171.431979999999</v>
      </c>
    </row>
    <row r="30" spans="1:5" ht="38.25" customHeight="1" x14ac:dyDescent="0.25">
      <c r="A30" s="22" t="s">
        <v>96</v>
      </c>
      <c r="B30" s="20" t="s">
        <v>103</v>
      </c>
      <c r="C30" s="23">
        <v>1817.84466</v>
      </c>
      <c r="D30" s="23">
        <v>1380.3409999999999</v>
      </c>
      <c r="E30" s="23">
        <f t="shared" si="5"/>
        <v>3198.1856600000001</v>
      </c>
    </row>
    <row r="31" spans="1:5" ht="44.25" customHeight="1" x14ac:dyDescent="0.25">
      <c r="A31" s="22" t="s">
        <v>39</v>
      </c>
      <c r="B31" s="20" t="s">
        <v>41</v>
      </c>
      <c r="C31" s="23">
        <v>2206.91894</v>
      </c>
      <c r="D31" s="23">
        <v>0</v>
      </c>
      <c r="E31" s="23">
        <f t="shared" si="0"/>
        <v>2206.91894</v>
      </c>
    </row>
    <row r="32" spans="1:5" x14ac:dyDescent="0.25">
      <c r="A32" s="22" t="s">
        <v>43</v>
      </c>
      <c r="B32" s="20" t="s">
        <v>104</v>
      </c>
      <c r="C32" s="23">
        <v>11</v>
      </c>
      <c r="D32" s="23">
        <v>0</v>
      </c>
      <c r="E32" s="23">
        <f t="shared" si="0"/>
        <v>11</v>
      </c>
    </row>
    <row r="33" spans="1:5" x14ac:dyDescent="0.25">
      <c r="A33" s="22" t="s">
        <v>47</v>
      </c>
      <c r="B33" s="20" t="s">
        <v>49</v>
      </c>
      <c r="C33" s="23">
        <v>0</v>
      </c>
      <c r="D33" s="23">
        <v>1428.893</v>
      </c>
      <c r="E33" s="23">
        <f t="shared" si="0"/>
        <v>1428.893</v>
      </c>
    </row>
    <row r="34" spans="1:5" x14ac:dyDescent="0.25">
      <c r="A34" s="22" t="s">
        <v>50</v>
      </c>
      <c r="B34" s="20" t="s">
        <v>68</v>
      </c>
      <c r="C34" s="23">
        <v>0</v>
      </c>
      <c r="D34" s="23">
        <v>334.274</v>
      </c>
      <c r="E34" s="23">
        <f t="shared" si="0"/>
        <v>334.274</v>
      </c>
    </row>
  </sheetData>
  <mergeCells count="6">
    <mergeCell ref="A9:B9"/>
    <mergeCell ref="A7:A8"/>
    <mergeCell ref="B7:B8"/>
    <mergeCell ref="C7:C8"/>
    <mergeCell ref="D7:D8"/>
    <mergeCell ref="E7:E8"/>
  </mergeCells>
  <pageMargins left="0.70866141732283472" right="0.70866141732283472" top="0.74803149606299213" bottom="0.74803149606299213" header="0.31496062992125984" footer="0.31496062992125984"/>
  <pageSetup paperSize="9" scale="88"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zoomScaleSheetLayoutView="100" workbookViewId="0">
      <selection activeCell="O14" sqref="O14"/>
    </sheetView>
  </sheetViews>
  <sheetFormatPr defaultRowHeight="15" x14ac:dyDescent="0.25"/>
  <cols>
    <col min="1" max="1" width="12.7109375" customWidth="1"/>
    <col min="2" max="2" width="74.85546875" style="16" customWidth="1"/>
    <col min="3" max="3" width="21.5703125" customWidth="1"/>
    <col min="4" max="4" width="18.140625" customWidth="1"/>
    <col min="5" max="5" width="21" customWidth="1"/>
  </cols>
  <sheetData>
    <row r="1" spans="1:5" x14ac:dyDescent="0.25">
      <c r="A1" s="17" t="s">
        <v>12</v>
      </c>
      <c r="B1" s="18"/>
    </row>
    <row r="2" spans="1:5" x14ac:dyDescent="0.25">
      <c r="A2" s="17" t="s">
        <v>65</v>
      </c>
      <c r="B2" s="18"/>
    </row>
    <row r="3" spans="1:5" x14ac:dyDescent="0.25">
      <c r="A3" s="17" t="s">
        <v>61</v>
      </c>
      <c r="B3" s="18"/>
    </row>
    <row r="4" spans="1:5" x14ac:dyDescent="0.25">
      <c r="A4" s="17" t="s">
        <v>69</v>
      </c>
      <c r="B4" s="18"/>
    </row>
    <row r="6" spans="1:5" x14ac:dyDescent="0.25">
      <c r="E6" t="s">
        <v>6</v>
      </c>
    </row>
    <row r="7" spans="1:5" s="16" customFormat="1" x14ac:dyDescent="0.25">
      <c r="A7" s="34" t="s">
        <v>62</v>
      </c>
      <c r="B7" s="34" t="s">
        <v>2</v>
      </c>
      <c r="C7" s="34" t="s">
        <v>3</v>
      </c>
      <c r="D7" s="34" t="s">
        <v>63</v>
      </c>
      <c r="E7" s="34" t="s">
        <v>64</v>
      </c>
    </row>
    <row r="8" spans="1:5" ht="18.75" customHeight="1" x14ac:dyDescent="0.25">
      <c r="A8" s="34"/>
      <c r="B8" s="34"/>
      <c r="C8" s="34"/>
      <c r="D8" s="34"/>
      <c r="E8" s="34"/>
    </row>
    <row r="9" spans="1:5" x14ac:dyDescent="0.25">
      <c r="A9" s="35" t="s">
        <v>9</v>
      </c>
      <c r="B9" s="35"/>
      <c r="C9" s="21">
        <f>SUM(C10:C23)</f>
        <v>1226802.9660000002</v>
      </c>
      <c r="D9" s="21">
        <f>SUM(D10:D23)</f>
        <v>95948.430000000022</v>
      </c>
      <c r="E9" s="21">
        <f>C9+D9</f>
        <v>1322751.3960000002</v>
      </c>
    </row>
    <row r="10" spans="1:5" x14ac:dyDescent="0.25">
      <c r="A10" s="19" t="s">
        <v>15</v>
      </c>
      <c r="B10" s="20" t="s">
        <v>16</v>
      </c>
      <c r="C10" s="23">
        <v>373994.85700000002</v>
      </c>
      <c r="D10" s="23">
        <v>34768.519999999997</v>
      </c>
      <c r="E10" s="23">
        <f t="shared" ref="E10:E23" si="0">C10+D10</f>
        <v>408763.37700000004</v>
      </c>
    </row>
    <row r="11" spans="1:5" ht="30" x14ac:dyDescent="0.25">
      <c r="A11" s="19" t="s">
        <v>17</v>
      </c>
      <c r="B11" s="20" t="s">
        <v>66</v>
      </c>
      <c r="C11" s="23">
        <v>674744.32900000003</v>
      </c>
      <c r="D11" s="23">
        <v>46128.754000000001</v>
      </c>
      <c r="E11" s="23">
        <f t="shared" si="0"/>
        <v>720873.08299999998</v>
      </c>
    </row>
    <row r="12" spans="1:5" ht="45" x14ac:dyDescent="0.25">
      <c r="A12" s="22" t="s">
        <v>70</v>
      </c>
      <c r="B12" s="20" t="s">
        <v>67</v>
      </c>
      <c r="C12" s="23">
        <v>17756.202000000001</v>
      </c>
      <c r="D12" s="23">
        <v>109.18300000000001</v>
      </c>
      <c r="E12" s="23">
        <f t="shared" si="0"/>
        <v>17865.385000000002</v>
      </c>
    </row>
    <row r="13" spans="1:5" ht="30" x14ac:dyDescent="0.25">
      <c r="A13" s="19" t="s">
        <v>24</v>
      </c>
      <c r="B13" s="20" t="s">
        <v>26</v>
      </c>
      <c r="C13" s="23">
        <v>28799.573</v>
      </c>
      <c r="D13" s="23">
        <v>4502.5079999999998</v>
      </c>
      <c r="E13" s="23">
        <f t="shared" si="0"/>
        <v>33302.080999999998</v>
      </c>
    </row>
    <row r="14" spans="1:5" ht="30" x14ac:dyDescent="0.25">
      <c r="A14" s="19" t="s">
        <v>27</v>
      </c>
      <c r="B14" s="20" t="s">
        <v>71</v>
      </c>
      <c r="C14" s="23">
        <v>99605.87</v>
      </c>
      <c r="D14" s="23">
        <v>7710.0810000000001</v>
      </c>
      <c r="E14" s="23">
        <f t="shared" si="0"/>
        <v>107315.951</v>
      </c>
    </row>
    <row r="15" spans="1:5" x14ac:dyDescent="0.25">
      <c r="A15" s="19" t="s">
        <v>31</v>
      </c>
      <c r="B15" s="20" t="s">
        <v>32</v>
      </c>
      <c r="C15" s="23">
        <v>2989.4250000000002</v>
      </c>
      <c r="D15" s="23">
        <v>0.71499999999999997</v>
      </c>
      <c r="E15" s="23">
        <f t="shared" si="0"/>
        <v>2990.1400000000003</v>
      </c>
    </row>
    <row r="16" spans="1:5" ht="14.25" customHeight="1" x14ac:dyDescent="0.25">
      <c r="A16" s="19" t="s">
        <v>33</v>
      </c>
      <c r="B16" s="20" t="s">
        <v>34</v>
      </c>
      <c r="C16" s="23">
        <v>22074.089</v>
      </c>
      <c r="D16" s="23">
        <v>537.17100000000005</v>
      </c>
      <c r="E16" s="23">
        <f t="shared" si="0"/>
        <v>22611.26</v>
      </c>
    </row>
    <row r="17" spans="1:5" x14ac:dyDescent="0.25">
      <c r="A17" s="19" t="s">
        <v>35</v>
      </c>
      <c r="B17" s="20" t="s">
        <v>36</v>
      </c>
      <c r="C17" s="23">
        <v>3888.5279999999998</v>
      </c>
      <c r="D17" s="23">
        <v>30</v>
      </c>
      <c r="E17" s="23">
        <f t="shared" si="0"/>
        <v>3918.5279999999998</v>
      </c>
    </row>
    <row r="18" spans="1:5" x14ac:dyDescent="0.25">
      <c r="A18" s="19" t="s">
        <v>37</v>
      </c>
      <c r="B18" s="20" t="s">
        <v>38</v>
      </c>
      <c r="C18" s="23">
        <v>2950.0929999999998</v>
      </c>
      <c r="D18" s="23">
        <v>1494.587</v>
      </c>
      <c r="E18" s="23">
        <f t="shared" si="0"/>
        <v>4444.68</v>
      </c>
    </row>
    <row r="19" spans="1:5" ht="44.25" customHeight="1" x14ac:dyDescent="0.25">
      <c r="A19" s="19" t="s">
        <v>39</v>
      </c>
      <c r="B19" s="20" t="s">
        <v>41</v>
      </c>
      <c r="C19" s="23">
        <v>0</v>
      </c>
      <c r="D19" s="23">
        <v>0</v>
      </c>
      <c r="E19" s="23">
        <f t="shared" si="0"/>
        <v>0</v>
      </c>
    </row>
    <row r="20" spans="1:5" x14ac:dyDescent="0.25">
      <c r="A20" s="19" t="s">
        <v>43</v>
      </c>
      <c r="B20" s="20" t="s">
        <v>42</v>
      </c>
      <c r="C20" s="23">
        <v>0</v>
      </c>
      <c r="D20" s="23">
        <v>0</v>
      </c>
      <c r="E20" s="23">
        <f t="shared" si="0"/>
        <v>0</v>
      </c>
    </row>
    <row r="21" spans="1:5" x14ac:dyDescent="0.25">
      <c r="A21" s="19" t="s">
        <v>44</v>
      </c>
      <c r="B21" s="20" t="s">
        <v>46</v>
      </c>
      <c r="C21" s="23">
        <v>0</v>
      </c>
      <c r="D21" s="23">
        <v>0</v>
      </c>
      <c r="E21" s="23">
        <f t="shared" si="0"/>
        <v>0</v>
      </c>
    </row>
    <row r="22" spans="1:5" x14ac:dyDescent="0.25">
      <c r="A22" s="19" t="s">
        <v>47</v>
      </c>
      <c r="B22" s="20" t="s">
        <v>49</v>
      </c>
      <c r="C22" s="23">
        <v>0</v>
      </c>
      <c r="D22" s="23">
        <v>328.16399999999999</v>
      </c>
      <c r="E22" s="23">
        <f t="shared" si="0"/>
        <v>328.16399999999999</v>
      </c>
    </row>
    <row r="23" spans="1:5" x14ac:dyDescent="0.25">
      <c r="A23" s="19" t="s">
        <v>50</v>
      </c>
      <c r="B23" s="20" t="s">
        <v>68</v>
      </c>
      <c r="C23" s="23">
        <v>0</v>
      </c>
      <c r="D23" s="23">
        <v>338.74700000000001</v>
      </c>
      <c r="E23" s="23">
        <f t="shared" si="0"/>
        <v>338.74700000000001</v>
      </c>
    </row>
  </sheetData>
  <mergeCells count="6">
    <mergeCell ref="E7:E8"/>
    <mergeCell ref="A9:B9"/>
    <mergeCell ref="A7:A8"/>
    <mergeCell ref="B7:B8"/>
    <mergeCell ref="C7:C8"/>
    <mergeCell ref="D7:D8"/>
  </mergeCells>
  <pageMargins left="0.70866141732283472" right="0.70866141732283472" top="0.74803149606299213" bottom="0.74803149606299213" header="0.31496062992125984" footer="0.31496062992125984"/>
  <pageSetup paperSize="9" scale="88"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Лист1</vt:lpstr>
      <vt:lpstr>2021</vt:lpstr>
      <vt:lpstr>2020</vt:lpstr>
      <vt:lpstr>Лист1!Заголовки_для_печати</vt:lpstr>
      <vt:lpstr>Лист1!Область_печати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2022-05-19T08:19:31Z</dcterms:modified>
</cp:coreProperties>
</file>